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0490" windowHeight="7020"/>
  </bookViews>
  <sheets>
    <sheet name="Cover Page" sheetId="13" r:id="rId1"/>
    <sheet name="Contents" sheetId="12" r:id="rId2"/>
    <sheet name="Introduction" sheetId="14" r:id="rId3"/>
    <sheet name="Rating" sheetId="15" r:id="rId4"/>
    <sheet name="Sheet4" sheetId="4" state="hidden" r:id="rId5"/>
    <sheet name="Overall Assessment" sheetId="29" r:id="rId6"/>
  </sheets>
  <definedNames>
    <definedName name="_xlnm.Print_Titles" localSheetId="1">Contents!$1:$5</definedName>
    <definedName name="_xlnm.Print_Titles" localSheetId="0">'Cover Page'!$2:$5</definedName>
    <definedName name="_xlnm.Print_Titles" localSheetId="2">Introduction!$1:$4</definedName>
    <definedName name="_xlnm.Print_Titles" localSheetId="3">Rating!$1:$4</definedName>
    <definedName name="score">#REF!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29" l="1"/>
  <c r="F245" i="29" l="1"/>
  <c r="G65" i="29"/>
  <c r="D224" i="29" l="1"/>
  <c r="D217" i="29"/>
  <c r="D213" i="29"/>
  <c r="D157" i="29"/>
  <c r="D151" i="29"/>
  <c r="D113" i="29"/>
  <c r="D108" i="29"/>
  <c r="D99" i="29"/>
  <c r="D91" i="29"/>
  <c r="D84" i="29"/>
  <c r="D78" i="29"/>
  <c r="D71" i="29"/>
  <c r="D66" i="29"/>
  <c r="D63" i="29"/>
  <c r="H53" i="29"/>
  <c r="H52" i="29"/>
  <c r="H51" i="29"/>
  <c r="H50" i="29"/>
  <c r="H47" i="29"/>
  <c r="H46" i="29"/>
  <c r="H45" i="29"/>
  <c r="H42" i="29"/>
  <c r="H41" i="29"/>
  <c r="H40" i="29"/>
  <c r="H39" i="29"/>
  <c r="H38" i="29"/>
  <c r="H35" i="29"/>
  <c r="H34" i="29"/>
  <c r="H33" i="29"/>
  <c r="H32" i="29"/>
  <c r="H31" i="29"/>
  <c r="H30" i="29"/>
  <c r="H29" i="29"/>
  <c r="H26" i="29"/>
  <c r="H25" i="29"/>
  <c r="H24" i="29"/>
  <c r="H23" i="29"/>
  <c r="H20" i="29"/>
  <c r="H19" i="29"/>
  <c r="H18" i="29"/>
  <c r="H6" i="29"/>
  <c r="H5" i="29"/>
  <c r="H4" i="29"/>
  <c r="H15" i="29"/>
  <c r="H14" i="29"/>
  <c r="H13" i="29"/>
  <c r="H12" i="29"/>
  <c r="H11" i="29"/>
  <c r="G117" i="29"/>
  <c r="G7" i="29"/>
  <c r="G17" i="29"/>
  <c r="G21" i="29"/>
  <c r="G27" i="29"/>
  <c r="G36" i="29"/>
  <c r="G43" i="29"/>
  <c r="G49" i="29"/>
  <c r="G54" i="29"/>
  <c r="G58" i="29"/>
  <c r="G62" i="29"/>
  <c r="G69" i="29"/>
  <c r="G77" i="29"/>
  <c r="G83" i="29"/>
  <c r="G90" i="29"/>
  <c r="G98" i="29"/>
  <c r="G107" i="29"/>
  <c r="G112" i="29"/>
  <c r="G123" i="29"/>
  <c r="G129" i="29"/>
  <c r="G134" i="29"/>
  <c r="G141" i="29"/>
  <c r="G150" i="29"/>
  <c r="G156" i="29"/>
  <c r="G161" i="29"/>
  <c r="G175" i="29"/>
  <c r="G180" i="29"/>
  <c r="G193" i="29"/>
  <c r="G197" i="29"/>
  <c r="G201" i="29"/>
  <c r="G207" i="29"/>
  <c r="G211" i="29"/>
  <c r="G216" i="29"/>
  <c r="G223" i="29"/>
  <c r="G227" i="29"/>
  <c r="G233" i="29"/>
  <c r="G236" i="29"/>
  <c r="G242" i="29"/>
  <c r="G245" i="29"/>
  <c r="G249" i="29"/>
  <c r="G250" i="29" s="1"/>
  <c r="G254" i="29"/>
  <c r="G255" i="29" s="1"/>
  <c r="H54" i="29" l="1"/>
  <c r="H36" i="29"/>
  <c r="H21" i="29"/>
  <c r="G142" i="29"/>
  <c r="G130" i="29"/>
  <c r="G44" i="29"/>
  <c r="H7" i="29"/>
  <c r="G237" i="29"/>
  <c r="G246" i="29"/>
  <c r="G28" i="29"/>
  <c r="G70" i="29"/>
  <c r="G118" i="29"/>
  <c r="G162" i="29"/>
  <c r="G202" i="29"/>
  <c r="G212" i="29"/>
  <c r="B257" i="29"/>
  <c r="F253" i="29"/>
  <c r="F252" i="29"/>
  <c r="F251" i="29"/>
  <c r="D251" i="29"/>
  <c r="F248" i="29"/>
  <c r="F247" i="29"/>
  <c r="D247" i="29"/>
  <c r="F244" i="29"/>
  <c r="M243" i="29"/>
  <c r="F243" i="29"/>
  <c r="D243" i="29"/>
  <c r="F241" i="29"/>
  <c r="F240" i="29"/>
  <c r="F239" i="29"/>
  <c r="F238" i="29"/>
  <c r="D238" i="29"/>
  <c r="F235" i="29"/>
  <c r="F234" i="29"/>
  <c r="D234" i="29"/>
  <c r="F232" i="29"/>
  <c r="F231" i="29"/>
  <c r="F230" i="29"/>
  <c r="F229" i="29"/>
  <c r="D229" i="29"/>
  <c r="F226" i="29"/>
  <c r="F225" i="29"/>
  <c r="F224" i="29"/>
  <c r="F222" i="29"/>
  <c r="F221" i="29"/>
  <c r="F220" i="29"/>
  <c r="F219" i="29"/>
  <c r="F218" i="29"/>
  <c r="F217" i="29"/>
  <c r="G228" i="29"/>
  <c r="F215" i="29"/>
  <c r="H215" i="29" s="1"/>
  <c r="F214" i="29"/>
  <c r="H214" i="29" s="1"/>
  <c r="F213" i="29"/>
  <c r="F210" i="29"/>
  <c r="F209" i="29"/>
  <c r="F208" i="29"/>
  <c r="D208" i="29"/>
  <c r="H209" i="29" s="1"/>
  <c r="F206" i="29"/>
  <c r="F205" i="29"/>
  <c r="F204" i="29"/>
  <c r="F203" i="29"/>
  <c r="D203" i="29"/>
  <c r="F200" i="29"/>
  <c r="H200" i="29" s="1"/>
  <c r="F199" i="29"/>
  <c r="H199" i="29" s="1"/>
  <c r="F198" i="29"/>
  <c r="F196" i="29"/>
  <c r="H196" i="29" s="1"/>
  <c r="F195" i="29"/>
  <c r="H195" i="29" s="1"/>
  <c r="F194" i="29"/>
  <c r="H194" i="29" s="1"/>
  <c r="F192" i="29"/>
  <c r="H192" i="29" s="1"/>
  <c r="F191" i="29"/>
  <c r="H191" i="29" s="1"/>
  <c r="F190" i="29"/>
  <c r="H190" i="29" s="1"/>
  <c r="F189" i="29"/>
  <c r="H189" i="29" s="1"/>
  <c r="F188" i="29"/>
  <c r="H188" i="29" s="1"/>
  <c r="F187" i="29"/>
  <c r="H187" i="29" s="1"/>
  <c r="F186" i="29"/>
  <c r="H186" i="29" s="1"/>
  <c r="F185" i="29"/>
  <c r="H185" i="29" s="1"/>
  <c r="F184" i="29"/>
  <c r="H184" i="29" s="1"/>
  <c r="F183" i="29"/>
  <c r="H183" i="29" s="1"/>
  <c r="F182" i="29"/>
  <c r="H182" i="29" s="1"/>
  <c r="F181" i="29"/>
  <c r="F179" i="29"/>
  <c r="H179" i="29" s="1"/>
  <c r="F178" i="29"/>
  <c r="H178" i="29" s="1"/>
  <c r="F177" i="29"/>
  <c r="H177" i="29" s="1"/>
  <c r="F176" i="29"/>
  <c r="H176" i="29" s="1"/>
  <c r="F174" i="29"/>
  <c r="H174" i="29" s="1"/>
  <c r="F173" i="29"/>
  <c r="H173" i="29" s="1"/>
  <c r="F172" i="29"/>
  <c r="H172" i="29" s="1"/>
  <c r="F171" i="29"/>
  <c r="H171" i="29" s="1"/>
  <c r="F170" i="29"/>
  <c r="H170" i="29" s="1"/>
  <c r="F169" i="29"/>
  <c r="H169" i="29" s="1"/>
  <c r="F168" i="29"/>
  <c r="H168" i="29" s="1"/>
  <c r="F167" i="29"/>
  <c r="H167" i="29" s="1"/>
  <c r="F166" i="29"/>
  <c r="H166" i="29" s="1"/>
  <c r="F165" i="29"/>
  <c r="H165" i="29" s="1"/>
  <c r="F164" i="29"/>
  <c r="H164" i="29" s="1"/>
  <c r="F163" i="29"/>
  <c r="H163" i="29" s="1"/>
  <c r="F160" i="29"/>
  <c r="H160" i="29" s="1"/>
  <c r="F159" i="29"/>
  <c r="H159" i="29" s="1"/>
  <c r="F158" i="29"/>
  <c r="H158" i="29" s="1"/>
  <c r="F157" i="29"/>
  <c r="H157" i="29" s="1"/>
  <c r="F155" i="29"/>
  <c r="F154" i="29"/>
  <c r="F153" i="29"/>
  <c r="F152" i="29"/>
  <c r="F151" i="29"/>
  <c r="F149" i="29"/>
  <c r="F148" i="29"/>
  <c r="F147" i="29"/>
  <c r="F146" i="29"/>
  <c r="F145" i="29"/>
  <c r="F144" i="29"/>
  <c r="F143" i="29"/>
  <c r="D143" i="29"/>
  <c r="F140" i="29"/>
  <c r="F139" i="29"/>
  <c r="F138" i="29"/>
  <c r="F137" i="29"/>
  <c r="F136" i="29"/>
  <c r="F135" i="29"/>
  <c r="D135" i="29"/>
  <c r="F133" i="29"/>
  <c r="F132" i="29"/>
  <c r="F131" i="29"/>
  <c r="D131" i="29"/>
  <c r="F128" i="29"/>
  <c r="F127" i="29"/>
  <c r="F126" i="29"/>
  <c r="F125" i="29"/>
  <c r="F124" i="29"/>
  <c r="D124" i="29"/>
  <c r="F122" i="29"/>
  <c r="F121" i="29"/>
  <c r="F120" i="29"/>
  <c r="F119" i="29"/>
  <c r="D119" i="29"/>
  <c r="F116" i="29"/>
  <c r="F115" i="29"/>
  <c r="F114" i="29"/>
  <c r="F113" i="29"/>
  <c r="F111" i="29"/>
  <c r="F110" i="29"/>
  <c r="F109" i="29"/>
  <c r="F108" i="29"/>
  <c r="F106" i="29"/>
  <c r="H106" i="29" s="1"/>
  <c r="F105" i="29"/>
  <c r="H105" i="29" s="1"/>
  <c r="F104" i="29"/>
  <c r="H104" i="29" s="1"/>
  <c r="F103" i="29"/>
  <c r="H103" i="29" s="1"/>
  <c r="F102" i="29"/>
  <c r="H102" i="29" s="1"/>
  <c r="F101" i="29"/>
  <c r="H101" i="29" s="1"/>
  <c r="F100" i="29"/>
  <c r="H100" i="29" s="1"/>
  <c r="F99" i="29"/>
  <c r="H99" i="29" s="1"/>
  <c r="F97" i="29"/>
  <c r="F96" i="29"/>
  <c r="F95" i="29"/>
  <c r="F94" i="29"/>
  <c r="F93" i="29"/>
  <c r="F92" i="29"/>
  <c r="F91" i="29"/>
  <c r="F89" i="29"/>
  <c r="F88" i="29"/>
  <c r="F87" i="29"/>
  <c r="F86" i="29"/>
  <c r="F85" i="29"/>
  <c r="F84" i="29"/>
  <c r="F82" i="29"/>
  <c r="F81" i="29"/>
  <c r="F80" i="29"/>
  <c r="F79" i="29"/>
  <c r="F78" i="29"/>
  <c r="F76" i="29"/>
  <c r="H76" i="29" s="1"/>
  <c r="F75" i="29"/>
  <c r="H75" i="29" s="1"/>
  <c r="F74" i="29"/>
  <c r="H74" i="29" s="1"/>
  <c r="F73" i="29"/>
  <c r="H73" i="29" s="1"/>
  <c r="F72" i="29"/>
  <c r="H72" i="29" s="1"/>
  <c r="F71" i="29"/>
  <c r="F68" i="29"/>
  <c r="F67" i="29"/>
  <c r="F66" i="29"/>
  <c r="F64" i="29"/>
  <c r="F63" i="29"/>
  <c r="H64" i="29"/>
  <c r="F61" i="29"/>
  <c r="F60" i="29"/>
  <c r="F59" i="29"/>
  <c r="D59" i="29"/>
  <c r="F57" i="29"/>
  <c r="F56" i="29"/>
  <c r="F55" i="29"/>
  <c r="F58" i="29" s="1"/>
  <c r="D55" i="29"/>
  <c r="F53" i="29"/>
  <c r="F52" i="29"/>
  <c r="F51" i="29"/>
  <c r="F50" i="29"/>
  <c r="D50" i="29"/>
  <c r="F48" i="29"/>
  <c r="F47" i="29"/>
  <c r="F46" i="29"/>
  <c r="F45" i="29"/>
  <c r="D45" i="29"/>
  <c r="F42" i="29"/>
  <c r="F41" i="29"/>
  <c r="F40" i="29"/>
  <c r="F39" i="29"/>
  <c r="F38" i="29"/>
  <c r="F37" i="29"/>
  <c r="D37" i="29"/>
  <c r="F35" i="29"/>
  <c r="F34" i="29"/>
  <c r="F33" i="29"/>
  <c r="F32" i="29"/>
  <c r="F31" i="29"/>
  <c r="F30" i="29"/>
  <c r="F29" i="29"/>
  <c r="D29" i="29"/>
  <c r="F26" i="29"/>
  <c r="F25" i="29"/>
  <c r="F24" i="29"/>
  <c r="F23" i="29"/>
  <c r="F22" i="29"/>
  <c r="D22" i="29"/>
  <c r="F20" i="29"/>
  <c r="F19" i="29"/>
  <c r="F18" i="29"/>
  <c r="D18" i="29"/>
  <c r="F16" i="29"/>
  <c r="F15" i="29"/>
  <c r="F14" i="29"/>
  <c r="F13" i="29"/>
  <c r="F12" i="29"/>
  <c r="F11" i="29"/>
  <c r="F10" i="29"/>
  <c r="F9" i="29"/>
  <c r="F8" i="29"/>
  <c r="D8" i="29"/>
  <c r="F6" i="29"/>
  <c r="F5" i="29"/>
  <c r="F4" i="29"/>
  <c r="D4" i="29"/>
  <c r="H197" i="29" l="1"/>
  <c r="H180" i="29"/>
  <c r="H175" i="29"/>
  <c r="H161" i="29"/>
  <c r="H107" i="29"/>
  <c r="G256" i="29"/>
  <c r="H234" i="29"/>
  <c r="H122" i="29"/>
  <c r="H125" i="29"/>
  <c r="H87" i="29"/>
  <c r="H94" i="29"/>
  <c r="H116" i="29"/>
  <c r="F54" i="29"/>
  <c r="F193" i="29"/>
  <c r="F27" i="29"/>
  <c r="H78" i="29"/>
  <c r="H231" i="29"/>
  <c r="H146" i="29"/>
  <c r="H252" i="29"/>
  <c r="H154" i="29"/>
  <c r="H241" i="29"/>
  <c r="H206" i="29"/>
  <c r="H238" i="29"/>
  <c r="H140" i="29"/>
  <c r="H203" i="29"/>
  <c r="H247" i="29"/>
  <c r="H108" i="29"/>
  <c r="H127" i="29"/>
  <c r="H244" i="29"/>
  <c r="F21" i="29"/>
  <c r="F49" i="29"/>
  <c r="F62" i="29"/>
  <c r="F65" i="29"/>
  <c r="H82" i="29"/>
  <c r="F175" i="29"/>
  <c r="H181" i="29"/>
  <c r="H193" i="29" s="1"/>
  <c r="F17" i="29"/>
  <c r="H56" i="29"/>
  <c r="H120" i="29"/>
  <c r="F141" i="29"/>
  <c r="H22" i="29"/>
  <c r="H27" i="29" s="1"/>
  <c r="H60" i="29"/>
  <c r="H63" i="29"/>
  <c r="H65" i="29" s="1"/>
  <c r="F77" i="29"/>
  <c r="F112" i="29"/>
  <c r="H110" i="29"/>
  <c r="F117" i="29"/>
  <c r="H115" i="29"/>
  <c r="F134" i="29"/>
  <c r="H148" i="29"/>
  <c r="F156" i="29"/>
  <c r="F180" i="29"/>
  <c r="H205" i="29"/>
  <c r="F227" i="29"/>
  <c r="H248" i="29"/>
  <c r="F36" i="29"/>
  <c r="H71" i="29"/>
  <c r="H77" i="29" s="1"/>
  <c r="H81" i="29"/>
  <c r="H80" i="29"/>
  <c r="F98" i="29"/>
  <c r="H113" i="29"/>
  <c r="F129" i="29"/>
  <c r="H135" i="29"/>
  <c r="H139" i="29"/>
  <c r="H240" i="29"/>
  <c r="H243" i="29"/>
  <c r="F249" i="29"/>
  <c r="H153" i="29"/>
  <c r="F7" i="29"/>
  <c r="H57" i="29"/>
  <c r="F150" i="29"/>
  <c r="H155" i="29"/>
  <c r="F161" i="29"/>
  <c r="H210" i="29"/>
  <c r="H221" i="29"/>
  <c r="H226" i="29"/>
  <c r="F236" i="29"/>
  <c r="F254" i="29"/>
  <c r="H48" i="29"/>
  <c r="H49" i="29" s="1"/>
  <c r="H55" i="29"/>
  <c r="H58" i="29" s="1"/>
  <c r="F69" i="29"/>
  <c r="F90" i="29"/>
  <c r="H89" i="29"/>
  <c r="H96" i="29"/>
  <c r="F107" i="29"/>
  <c r="H132" i="29"/>
  <c r="H144" i="29"/>
  <c r="H151" i="29"/>
  <c r="H8" i="29"/>
  <c r="H10" i="29"/>
  <c r="F43" i="29"/>
  <c r="F83" i="29"/>
  <c r="H121" i="29"/>
  <c r="H119" i="29"/>
  <c r="H133" i="29"/>
  <c r="H131" i="29"/>
  <c r="H137" i="29"/>
  <c r="H149" i="29"/>
  <c r="H147" i="29"/>
  <c r="H145" i="29"/>
  <c r="H143" i="29"/>
  <c r="F211" i="29"/>
  <c r="H208" i="29"/>
  <c r="F223" i="29"/>
  <c r="F233" i="29"/>
  <c r="H253" i="29"/>
  <c r="H251" i="29"/>
  <c r="H9" i="29"/>
  <c r="H68" i="29"/>
  <c r="H66" i="29"/>
  <c r="H88" i="29"/>
  <c r="H86" i="29"/>
  <c r="H84" i="29"/>
  <c r="H97" i="29"/>
  <c r="H95" i="29"/>
  <c r="H93" i="29"/>
  <c r="H91" i="29"/>
  <c r="F201" i="29"/>
  <c r="H198" i="29"/>
  <c r="H201" i="29" s="1"/>
  <c r="H37" i="29"/>
  <c r="H43" i="29" s="1"/>
  <c r="H44" i="29" s="1"/>
  <c r="H61" i="29"/>
  <c r="H59" i="29"/>
  <c r="H67" i="29"/>
  <c r="H85" i="29"/>
  <c r="H92" i="29"/>
  <c r="H111" i="29"/>
  <c r="F123" i="29"/>
  <c r="H128" i="29"/>
  <c r="H126" i="29"/>
  <c r="H124" i="29"/>
  <c r="F207" i="29"/>
  <c r="F216" i="29"/>
  <c r="H213" i="29"/>
  <c r="H216" i="29" s="1"/>
  <c r="F242" i="29"/>
  <c r="F197" i="29"/>
  <c r="H218" i="29"/>
  <c r="H220" i="29"/>
  <c r="H222" i="29"/>
  <c r="H225" i="29"/>
  <c r="H230" i="29"/>
  <c r="H232" i="29"/>
  <c r="H235" i="29"/>
  <c r="H109" i="29"/>
  <c r="H114" i="29"/>
  <c r="H79" i="29"/>
  <c r="H136" i="29"/>
  <c r="H138" i="29"/>
  <c r="H152" i="29"/>
  <c r="H204" i="29"/>
  <c r="H217" i="29"/>
  <c r="H219" i="29"/>
  <c r="H224" i="29"/>
  <c r="H229" i="29"/>
  <c r="H239" i="29"/>
  <c r="H233" i="29" l="1"/>
  <c r="H202" i="29"/>
  <c r="H156" i="29"/>
  <c r="H134" i="29"/>
  <c r="H129" i="29"/>
  <c r="H112" i="29"/>
  <c r="H62" i="29"/>
  <c r="H236" i="29"/>
  <c r="H237" i="29" s="1"/>
  <c r="H223" i="29"/>
  <c r="H141" i="29"/>
  <c r="H142" i="29" s="1"/>
  <c r="H123" i="29"/>
  <c r="H117" i="29"/>
  <c r="H98" i="29"/>
  <c r="H90" i="29"/>
  <c r="H83" i="29"/>
  <c r="H17" i="29"/>
  <c r="H28" i="29" s="1"/>
  <c r="H245" i="29"/>
  <c r="H150" i="29"/>
  <c r="H162" i="29" s="1"/>
  <c r="H69" i="29"/>
  <c r="H207" i="29"/>
  <c r="H211" i="29"/>
  <c r="H212" i="29" s="1"/>
  <c r="H227" i="29"/>
  <c r="H242" i="29"/>
  <c r="H249" i="29"/>
  <c r="H250" i="29" s="1"/>
  <c r="H254" i="29"/>
  <c r="H255" i="29" s="1"/>
  <c r="H228" i="29" l="1"/>
  <c r="H130" i="29"/>
  <c r="H70" i="29"/>
  <c r="H246" i="29"/>
  <c r="H118" i="29"/>
  <c r="H256" i="29" l="1"/>
</calcChain>
</file>

<file path=xl/sharedStrings.xml><?xml version="1.0" encoding="utf-8"?>
<sst xmlns="http://schemas.openxmlformats.org/spreadsheetml/2006/main" count="382" uniqueCount="324">
  <si>
    <t>Questionnaire Components</t>
  </si>
  <si>
    <t>Introduction</t>
  </si>
  <si>
    <t xml:space="preserve">             Purpose</t>
  </si>
  <si>
    <t xml:space="preserve">             Scope &amp; Structure</t>
  </si>
  <si>
    <t xml:space="preserve">             Frequency</t>
  </si>
  <si>
    <t>Rating</t>
  </si>
  <si>
    <t xml:space="preserve">          1. Tone at the top</t>
  </si>
  <si>
    <t xml:space="preserve">          3. Training and Awareness</t>
  </si>
  <si>
    <t xml:space="preserve">          4. Control Environment </t>
  </si>
  <si>
    <t xml:space="preserve">          6. Facilitation Payments</t>
  </si>
  <si>
    <t xml:space="preserve">           8. Third Parties </t>
  </si>
  <si>
    <t xml:space="preserve">           9. Subsidiaries &amp; Significant Investments </t>
  </si>
  <si>
    <t xml:space="preserve">           10. Political Contributions</t>
  </si>
  <si>
    <t xml:space="preserve">           11. Charitable Contributions</t>
  </si>
  <si>
    <t xml:space="preserve">           12. Sponsorships</t>
  </si>
  <si>
    <t xml:space="preserve">           13. External Communication</t>
  </si>
  <si>
    <t xml:space="preserve">           14. Driving Collective Impact </t>
  </si>
  <si>
    <t>PURPOSE</t>
  </si>
  <si>
    <t>SCOPE &amp; STRUCTURE</t>
  </si>
  <si>
    <t>FREQUENCY</t>
  </si>
  <si>
    <t xml:space="preserve">  Risk Rating Criteria</t>
  </si>
  <si>
    <t>Needs Improvement</t>
  </si>
  <si>
    <t>Marginally Satisfactory</t>
  </si>
  <si>
    <t xml:space="preserve"> Satisfactory</t>
  </si>
  <si>
    <t>Strong</t>
  </si>
  <si>
    <t xml:space="preserve">Strong </t>
  </si>
  <si>
    <t>Management is committed and is employing industry leading practices to proactively identify and mitigate risk. Compliance management processes can be characterized as fully effective, formal and well-supported, thereby minimizing the likelihood of material loss and/or adverse publicity due to risk exposure. </t>
  </si>
  <si>
    <t xml:space="preserve">Satisfactory </t>
  </si>
  <si>
    <t xml:space="preserve">Marginally Satisfactory </t>
  </si>
  <si>
    <t>Operating procedures and practices are minimally acceptable. Opportunities exist to strengthen the compliance program and address identified gaps to minimize exposure to material loss and/or adverse publicity. </t>
  </si>
  <si>
    <t xml:space="preserve">Needs Improvement </t>
  </si>
  <si>
    <t>Area</t>
  </si>
  <si>
    <t>Driver Weight</t>
  </si>
  <si>
    <t>Factor</t>
  </si>
  <si>
    <t>Factor Weight</t>
  </si>
  <si>
    <t>Sub Factor</t>
  </si>
  <si>
    <t>Sub Factor Weight</t>
  </si>
  <si>
    <t>Weighted Score</t>
  </si>
  <si>
    <t xml:space="preserve">Zero Tolerance </t>
  </si>
  <si>
    <t>There is a policy of zero tolerance to bribery that has been formally approved by the board or equivalent body</t>
  </si>
  <si>
    <t>The bank has a Code of Conduct or equivalent policy document that includes an explicit statement of the no-bribes policy</t>
  </si>
  <si>
    <t>The bank has a high level public statement such as a Corporate Values statement that includes a commitment to business integrity</t>
  </si>
  <si>
    <t>Factor Score</t>
  </si>
  <si>
    <t xml:space="preserve">Top Level Commitment </t>
  </si>
  <si>
    <t>Board members have received written guidance on their responsibilities related to the program including the expectations for their own integrity</t>
  </si>
  <si>
    <t>The CEO is responsible to ensure that the program is carried out consistently with clear lines of authority</t>
  </si>
  <si>
    <t>There is a procedure for dealing with breaches of the program by directors</t>
  </si>
  <si>
    <t xml:space="preserve">The board and senior management are familiar with applicable laws and regulations and leading practices </t>
  </si>
  <si>
    <t>Anti-bribery is included on board meeting agendas</t>
  </si>
  <si>
    <t xml:space="preserve"> Definition and Scope </t>
  </si>
  <si>
    <t xml:space="preserve">The bank's definition of bribery is comprehensive and is consistent with applicable legislation and leading practices </t>
  </si>
  <si>
    <t xml:space="preserve">There is a procedure to ensure bank policy is consistent with relevant anti-bribery laws in all the jurisdictions in which the bank maintains a presence </t>
  </si>
  <si>
    <t>There is a procedure to ensure the program is consistent with all relevant anti-bribery laws in all the jurisdictions in which bank transacts its business</t>
  </si>
  <si>
    <t xml:space="preserve">Accountability  </t>
  </si>
  <si>
    <t>Clear responsibility and authority is assigned to managers for carrying out the program</t>
  </si>
  <si>
    <t>A project manager has responsibility for the detailed implementation of the program</t>
  </si>
  <si>
    <t>The assigned manager/project manager are responsible for ensuring program clearly and in reasonable detail, articulates values, policies and procedures to be used to prevent bribery from occurring in all activities under the bank’s effective control</t>
  </si>
  <si>
    <t>The assigned manager/project manager  maintain a register of anti-bribery laws and monitor changes to laws, regulations, and best practice</t>
  </si>
  <si>
    <t>Driver Score</t>
  </si>
  <si>
    <t xml:space="preserve">Risk Assessment Elements </t>
  </si>
  <si>
    <t xml:space="preserve">Responsibility for risk assessment for bribery is assigned </t>
  </si>
  <si>
    <t>Risk assessment process takes into consideration the countries of operation corruption risk level (using CPI or other risk ranking system)</t>
  </si>
  <si>
    <t xml:space="preserve">Risk assessment process takes into consideration the extensive use of third parties </t>
  </si>
  <si>
    <t>Risk assessment process takes into consideration dealings with government officials</t>
  </si>
  <si>
    <t>There is a procedure for regular risk assessment for bribery</t>
  </si>
  <si>
    <t xml:space="preserve">Risk Assessment Design </t>
  </si>
  <si>
    <t>The procedure for regular risk assessment for bribery extends to all operations under the bank’s effective control</t>
  </si>
  <si>
    <t>Detailed policies and procedures to counter bribery are developed and improved based on the assessed risks</t>
  </si>
  <si>
    <t>The bank has a procedure to ensure that it is informed of all internal and external matters material to the effective development and implementation of the program, and in particular, emerging best practices</t>
  </si>
  <si>
    <t>The bank reports publicly, as required, on the risks identified</t>
  </si>
  <si>
    <t xml:space="preserve">New Hires </t>
  </si>
  <si>
    <t>There are procedures to ensure appropriate induction/orientation training is given to recruits so that they clearly understand the bank’s program, know the bank’s expectations and the sanctions procedure in the event of a violation</t>
  </si>
  <si>
    <t>There are procedures governing new hires training including time-frame during which training must be completed (e.g. within 3 months of hiring)</t>
  </si>
  <si>
    <t xml:space="preserve">There is appropriate tracking and reporting of new hires training to ensure it abides with set timeframe </t>
  </si>
  <si>
    <t xml:space="preserve">End of probationary period  is contingent upon completion of induction training </t>
  </si>
  <si>
    <t xml:space="preserve">Ongoing  Awareness and Training </t>
  </si>
  <si>
    <t xml:space="preserve">There are procedures for delivering refresher training on the program across the organization </t>
  </si>
  <si>
    <t>There is a procedure to ensure ongoing circulations across the organization on anti-corruption developments such as new regulations, enforcement actions, and best practice developments</t>
  </si>
  <si>
    <t xml:space="preserve">There is a procedure for ensuring the refresher  training is updated to reflect changes in regulatory mandates, risks, and evolving best practice </t>
  </si>
  <si>
    <t xml:space="preserve">The results of the training are reported to the Board / Committee of the Board </t>
  </si>
  <si>
    <t xml:space="preserve">Risk- Based Training </t>
  </si>
  <si>
    <t>The bank tailors its training based on its overall risk assessment results</t>
  </si>
  <si>
    <t xml:space="preserve">Staff in higher risk positions receive specific tailored training  (e.g. employees involved in procurement, sponsorships, events management, offer employment opportunities…etc.) </t>
  </si>
  <si>
    <t>The bank provides training on the program to third parties using a risk based approach</t>
  </si>
  <si>
    <t xml:space="preserve">Access and Availability </t>
  </si>
  <si>
    <t xml:space="preserve">The bank has procedures for communicating its program in an accessible way to all its employees </t>
  </si>
  <si>
    <t>There is a procedure to provide written guidelines on the program to all employees</t>
  </si>
  <si>
    <t>The bank publishes information on the number/percentage of employees that have signed that they have read the Bank’s anti-bribery guidelines</t>
  </si>
  <si>
    <t xml:space="preserve">Record Keeping </t>
  </si>
  <si>
    <t xml:space="preserve">Training programs are followed by an assessment with a minimum passing score </t>
  </si>
  <si>
    <t xml:space="preserve">Directors and employees’ records include documentation of anti-bribery training received whether induction or refresher training </t>
  </si>
  <si>
    <t xml:space="preserve"> Disclosure </t>
  </si>
  <si>
    <t>The bank reports publicly on the extent and quality of its anti-bribery training</t>
  </si>
  <si>
    <t>The bank reports publicly on measures of training provided to employees</t>
  </si>
  <si>
    <t xml:space="preserve">The bank reports publicly on measures of training provided  to third parties (i.e. suppliers and vendors) </t>
  </si>
  <si>
    <t>Whistleblowing Framework</t>
  </si>
  <si>
    <t>The bank provides secure and accessible channels through which employees can raise concerns and report violations (‘whistleblowing’) in confidence and without risk of reprisal</t>
  </si>
  <si>
    <t>The bank provides secure and accessible channels through which employees can seek advice on the application of the program</t>
  </si>
  <si>
    <t>There are secure and accessible communication channels that encourage and allow business partners or other external parties to raise concerns and report violations (‘whistleblowing”) in confidence and without risk of reprisal</t>
  </si>
  <si>
    <t xml:space="preserve">The bank circulates ongoing communication and awareness across the organization on the significance of whistleblowing as a means of encouraging reporting of any misconduct </t>
  </si>
  <si>
    <t xml:space="preserve">The bank conducts proper analysis on whistleblowing incidents and undertakes actions to address root causes as applicable </t>
  </si>
  <si>
    <t xml:space="preserve">The Board receives regular reporting on whistleblowing incidents including action taken and confirmation of appropriate resolution </t>
  </si>
  <si>
    <t xml:space="preserve">The internal controls include financial and organizational checks over accounting and record keeping practices  </t>
  </si>
  <si>
    <t>There are procedures to examine contracting and purchasing procedures regularly where risks of bribery apply</t>
  </si>
  <si>
    <t>There are procedures to maintain accurate books and records that properly and fairly document all financial transactions</t>
  </si>
  <si>
    <t>There are procedures to ensure that there are no 'off-the-books' accounts, inadequately defined transactions or false entries</t>
  </si>
  <si>
    <t>There is a procedure to ensure the accounting and recordkeeping practices, are subject to regular internal audits to ensure they are effective in countering bribery</t>
  </si>
  <si>
    <t xml:space="preserve">Monitoring </t>
  </si>
  <si>
    <t xml:space="preserve">There is a procedure to monitor the effective operation of the program covering all key aspects </t>
  </si>
  <si>
    <t>There is a procedure to monitor employee accounts</t>
  </si>
  <si>
    <t xml:space="preserve">There is a procedure to monitor pooled accounts </t>
  </si>
  <si>
    <t>There is a procedure for dealing with incidents of bribery</t>
  </si>
  <si>
    <t>Ongoing Enhancement</t>
  </si>
  <si>
    <t>Continuing and/or discrete evaluations are performed supporting the continuous improvement of the program</t>
  </si>
  <si>
    <t>The bank deploys specific KRIs/KPIs to encourage and measure progress in improvement of the program and its implementation</t>
  </si>
  <si>
    <t>Discussions are held with stakeholders especially suppliers and contractors to obtain their views on the program</t>
  </si>
  <si>
    <t>The bank benchmarks its program internally between business units</t>
  </si>
  <si>
    <t>The bank benchmarks its program externally</t>
  </si>
  <si>
    <t>Yes</t>
  </si>
  <si>
    <t>The bank participates in anti-corruption initiatives and business sector groups to learn best practices to improve its program</t>
  </si>
  <si>
    <t>Self-evaluations are carried out and the results applied to improve the program</t>
  </si>
  <si>
    <t xml:space="preserve">Independent Assurance </t>
  </si>
  <si>
    <t>There is a procedure for ensuring that there is an adequate audit trail to support all recorded transactions</t>
  </si>
  <si>
    <t>The bank performs audit of financial records for third party payments</t>
  </si>
  <si>
    <t>The bank performs audit of gifts logs and entertainment records</t>
  </si>
  <si>
    <t>The bank performs audit of financial records for charitable and political contributions</t>
  </si>
  <si>
    <t xml:space="preserve">The scope of audit specifically includes potential conflict of interest in key areas such as Procurement and Treasury </t>
  </si>
  <si>
    <t>There is a procedure to discuss the results of internal audits of the program with relevant operational personnel</t>
  </si>
  <si>
    <t>There is a procedure to ensure that the internal control systems, in particular the accounting and record keeping practices, are subject to regular internal audits to provide assurance that they are effective in countering bribery</t>
  </si>
  <si>
    <t>There is a procedure for the Audit Committee, Compliance Committee, the board or equivalent body to make an independent assessment of the adequacy of the program</t>
  </si>
  <si>
    <t xml:space="preserve">Reporting </t>
  </si>
  <si>
    <t>There is a procedure for senior management to monitor the program and periodically review its suitability, adequacy and effectiveness and implement improvements as appropriate</t>
  </si>
  <si>
    <t>There is there a procedure for senior management to periodically report the results of program reviews to the audit committee, governance committee, board or equivalent body</t>
  </si>
  <si>
    <t>There is a procedure for prompt reporting of any issues or concerns to senior management and the board</t>
  </si>
  <si>
    <t>The bank has a procedure for self-reporting bribery incidents as appropriate to the authorities</t>
  </si>
  <si>
    <t xml:space="preserve">External Assurance </t>
  </si>
  <si>
    <t>The board or equivalent body has considered whether to commission external verification or assurance of the program</t>
  </si>
  <si>
    <t>An external verification or assurance has been conducted</t>
  </si>
  <si>
    <t>The verification or assurance opinion has been published publicly</t>
  </si>
  <si>
    <t xml:space="preserve">Hiring guidelines </t>
  </si>
  <si>
    <t>The recruitment process includes procedures to ensure that it is fair, transparent, and free from bribery and nepotism</t>
  </si>
  <si>
    <t xml:space="preserve">Appropriate due diligence is carried on prospect employees </t>
  </si>
  <si>
    <t>The bank has procedures to communicate clearly to employees the sanctions that would be applied in the event of violation of its program</t>
  </si>
  <si>
    <t xml:space="preserve">The bank delivers special communication to employees in higher risk functions (e.g. procurement, sponsorships) </t>
  </si>
  <si>
    <t xml:space="preserve">Enforcement </t>
  </si>
  <si>
    <t xml:space="preserve">There is a policy to make compliance with the program mandatory for employees </t>
  </si>
  <si>
    <t xml:space="preserve">Employees are required to read and sign annually that they have read the Code of Conduct </t>
  </si>
  <si>
    <t xml:space="preserve">Job descriptions of employees in sensitive positions (e.g. Procurement, Treasury, RMs)  embed the requirement to apply the program  </t>
  </si>
  <si>
    <t xml:space="preserve">Employees’ annual performance assessment and promotion takes into consideration commitment to implement the program </t>
  </si>
  <si>
    <t>There are procedures to apply appropriate sanctions to employees in the event of breach of the program up to and including termination in appropriate circumstances</t>
  </si>
  <si>
    <t xml:space="preserve">Prohibition Policy </t>
  </si>
  <si>
    <t xml:space="preserve">There is a written policy prohibiting facilitation payments </t>
  </si>
  <si>
    <t>The policy includes a clear definition of facilitation payments</t>
  </si>
  <si>
    <t>There are detailed procedures and controls based on a risk assessment to implement the facilitation payments policy</t>
  </si>
  <si>
    <t xml:space="preserve">Policy Enforcement </t>
  </si>
  <si>
    <t xml:space="preserve">A risk assessment has been carried out to confirm that no facilitation payments have been paid </t>
  </si>
  <si>
    <t>Preparatory work has been carried out to deter demands for such payments</t>
  </si>
  <si>
    <t>Training and guidance is provided to employees likely to encounter risks of facilitation payments on how to deal with them</t>
  </si>
  <si>
    <t>The policy on facilitation payments is made clear to third parties, agents, and other intermediaries</t>
  </si>
  <si>
    <t>Implementation of the policy on facilitation payments is monitored</t>
  </si>
  <si>
    <t>Senior management reviews regular reports on implementation of the zero tolerance policy to facilitation payment</t>
  </si>
  <si>
    <t xml:space="preserve">Gifts </t>
  </si>
  <si>
    <t xml:space="preserve">The bank has written policies covering  Gifts </t>
  </si>
  <si>
    <t>There are procedures and controls, including thresholds and reporting procedures, to ensure that the bank’s policies relating to  Gifts  are followed</t>
  </si>
  <si>
    <t xml:space="preserve">The procedures on gifts include specified and clear monetary thresholds 
</t>
  </si>
  <si>
    <t>There is a procedure to ensure that  Gifts conform to the laws of the countries where they are made or received</t>
  </si>
  <si>
    <t xml:space="preserve">There is a procedure to communicate to employees the guidelines for Gifts </t>
  </si>
  <si>
    <t>There are  appropriate and comprehensive logs maintained on gifts including amount, recurrence, justification, and approvals</t>
  </si>
  <si>
    <t xml:space="preserve">The Bank’s gifts log is accessible to Compliance </t>
  </si>
  <si>
    <t xml:space="preserve">Entertainment and Hospitality </t>
  </si>
  <si>
    <t xml:space="preserve">The bank has written policies covering  entertainment and hospitality </t>
  </si>
  <si>
    <t>There are procedures and controls, including thresholds and reporting procedures, to ensure that the bank’s policies relating to  entertainment and hospitality  are followed</t>
  </si>
  <si>
    <t>The procedures on entertainment and hospitality  include specific and clear monetary thresholds</t>
  </si>
  <si>
    <t>There is a procedure to ensure that  entertainment and hospitality  conform to the laws of the countries where they are made or received</t>
  </si>
  <si>
    <t xml:space="preserve">There is a procedure to communicate to employees the guidelines for entertainment and hospitality </t>
  </si>
  <si>
    <t xml:space="preserve">Compliance Enforcement  </t>
  </si>
  <si>
    <t xml:space="preserve">Tailored training is given to employees on the rules for gifts, hospitality and expenses </t>
  </si>
  <si>
    <t>Gifts, hospitality and expenses given are recorded accurately in the books</t>
  </si>
  <si>
    <t xml:space="preserve">Special Codes of Conduct / rules are circulated to staff in higher risk functions to enforce ongoing compliance (e.g. Procurement, Treasury) </t>
  </si>
  <si>
    <t>Gifts, hospitality and expenses given or received are documented and reviewed by management to ensure compliance</t>
  </si>
  <si>
    <t xml:space="preserve">Policies and Procedures </t>
  </si>
  <si>
    <t xml:space="preserve">The bank has a procedure to inform prospective third parties of its process for engaging and working with third parties, including its anti-corruption commitments and practices </t>
  </si>
  <si>
    <t xml:space="preserve">There is a procedure to undertake due diligence before appointing third parties </t>
  </si>
  <si>
    <t>There is a  procedure  to ensure that the third party has a program that is consistent with the bank’s program</t>
  </si>
  <si>
    <t>There is a procedure to avoid dealing with contractors and suppliers known or reasonably suspected to be paying bribes</t>
  </si>
  <si>
    <t xml:space="preserve">There are procedures to ensure the avoiding of nepotism and possible conflict of interest </t>
  </si>
  <si>
    <t>There is a procedure to contractually require third parties to keep proper books and records available for inspection by the bank, auditors or investigating authorities</t>
  </si>
  <si>
    <t>There is there is a procedure to monitor the conduct of third parties</t>
  </si>
  <si>
    <t xml:space="preserve">There are policies to ensure compensation paid to third parties is paid legitimately &amp; through bona fide channels  (including prohibition on the use of off-shore accounts) </t>
  </si>
  <si>
    <t xml:space="preserve">There is a procedure to fully document all material aspects of the bank relation with the third party </t>
  </si>
  <si>
    <t>Contractual obligations</t>
  </si>
  <si>
    <t xml:space="preserve">The Third Party is required to acknowledge through a Code of Conduct or another document that they will refrain from any unacceptable behavior or practice </t>
  </si>
  <si>
    <t>Contracts with third parties specifically prohibit the third party from engaging in any corrupt or otherwise illegal activity</t>
  </si>
  <si>
    <t>Contracts with third parties grant the bank the “right to exit” if in its judgment the third party has engaged in corrupt practices in executing the contract</t>
  </si>
  <si>
    <t>Contracts with third parties allow the bank to access the third party’s records and to perform audits on the third party to ensure  commitment</t>
  </si>
  <si>
    <t xml:space="preserve">Due Diligence </t>
  </si>
  <si>
    <t>There is a procedure for properly documenting risk-based due diligence reviews</t>
  </si>
  <si>
    <t xml:space="preserve">The bank implements a comprehensive methodology for risk rating third parties  (e.g. geographic area, third party type/structure, services being acquired, spend level, contract/payment terms, length of relationship) </t>
  </si>
  <si>
    <t>The bank assigns Risk Rating for potential and existing third parties</t>
  </si>
  <si>
    <t>The bank carries out due diligence that is proportionate to the risk rating  assigned to the third parties, focusing on those of highest risks</t>
  </si>
  <si>
    <t>The bank's due diligence includes obtaining a detailed business profile </t>
  </si>
  <si>
    <t xml:space="preserve">The bank's due diligence includes screening of key persons (i.e. General Manager, Members of the Management Body, Key Personnel, and Authorized Signatories ) against sanctions lists </t>
  </si>
  <si>
    <t>The bank's due diligence includes checking media, social media, open source information on the third party and  key persons (i.e. General Manager, Members of the Management Body, Key Personnel, and Authorized Signatories )</t>
  </si>
  <si>
    <t>The bank's due diligence includes screening against Politically Exposed Persons (PEPs) lists for key persons (i.e. General Manager, Members of the Management Body, Key Personnel, and Authorized Signatories )</t>
  </si>
  <si>
    <t xml:space="preserve">The bank's due diligence includes conducting background checks on key persons (i.e. General Manager, Members of the Management Body, Key Personnel, and Authorized Signatories ) </t>
  </si>
  <si>
    <t xml:space="preserve">The bank's due diligence includes a procedure for assessing if the proposed fees and other contractual considerations are appropriate and justifiable for the services to be rendered </t>
  </si>
  <si>
    <t xml:space="preserve"> Awareness and Training </t>
  </si>
  <si>
    <t xml:space="preserve">The bank provides tailored training to employees who manage or interact with third parties </t>
  </si>
  <si>
    <t xml:space="preserve">The bank provides regular training to third party employees using a risk based approach </t>
  </si>
  <si>
    <t xml:space="preserve">The bank provides whistle blowing channels to be used by third parties </t>
  </si>
  <si>
    <t>Subsidiaries</t>
  </si>
  <si>
    <t>There is a policy to implement the bank's program in all business entities over which it has effective control</t>
  </si>
  <si>
    <t>There are procedures for applying this policy</t>
  </si>
  <si>
    <t>There is a procedure to carry out due diligence on 'legacy risks' for mergers and acquisitions</t>
  </si>
  <si>
    <t xml:space="preserve">The bank  reports publicly the extent to which the program is implemented in all the entities under the bank’s effective control </t>
  </si>
  <si>
    <t>Significant Investments</t>
  </si>
  <si>
    <t>There is a policy to encourage the implementation of a program equivalent to its own in companies in which the bank has a significant investment</t>
  </si>
  <si>
    <t xml:space="preserve">There is a procedure for applying this policy </t>
  </si>
  <si>
    <t>The bank carries out due diligence on its significant investments before entering into them</t>
  </si>
  <si>
    <t>The bank monitors its significant investments periodically to check that their anti-bribery programs are adequate and working</t>
  </si>
  <si>
    <t xml:space="preserve"> Policies and Procedures </t>
  </si>
  <si>
    <t>There are written policies and procedures that include a definition of political contributions and cover political contributions whether made directly or indirectly</t>
  </si>
  <si>
    <t>The policy and procedures reflect the particular risks of political contributions being used as a subterfuge for bribery</t>
  </si>
  <si>
    <t>If the policy is to allow and make political contributions, the policy specifies that political contributions shall be in accordance with applicable law</t>
  </si>
  <si>
    <t>Control Mechanism</t>
  </si>
  <si>
    <t>There are procedures and controls to ensure that political contributions are not used as a subterfuge for bribery</t>
  </si>
  <si>
    <t>If the policy is not to make political contributions, the bank has procedures to prevent political contributions being made</t>
  </si>
  <si>
    <t>If the policy is to allow and make political contributions, there is a review and approval procedure with designated levels of approval</t>
  </si>
  <si>
    <t xml:space="preserve">If the bank uses politicians as consultants, it has procedures for their appointment and checks that fees paid represent appropriate and justifiable remuneration for the services </t>
  </si>
  <si>
    <t xml:space="preserve">There are procedures to ensure that those retained to advocate on the bank’s behalf know and observe the bank’s policy on contributions and responsible advocacy </t>
  </si>
  <si>
    <t xml:space="preserve">Recording and Reporting </t>
  </si>
  <si>
    <t>There is a procedure to record any political contributions made accurately in the books</t>
  </si>
  <si>
    <t>The bank publishes details of all political contributions made by the bank and its subsidiaries or a statement that it has made none</t>
  </si>
  <si>
    <t>The bank publishes details of the top issues on which it makes advocacy</t>
  </si>
  <si>
    <t>There is a written policy covering charitable contributions</t>
  </si>
  <si>
    <t>There is a review and approval procedure for charitable contributions with designated levels of approval</t>
  </si>
  <si>
    <t>There are procedures and controls to ensure that charitable contributions are not used as a subterfuge for bribery</t>
  </si>
  <si>
    <t xml:space="preserve">There is a procedure to carry out due diligence on recipient bodies to ensure no Public Official is associated with the body that will gain an advantage in the conduct of business </t>
  </si>
  <si>
    <t>Recording and Reporting</t>
  </si>
  <si>
    <t>There is a procedure to record charitable contributions accurately in the books</t>
  </si>
  <si>
    <t xml:space="preserve">The bank publishes details of all charitable contributions made by the bank </t>
  </si>
  <si>
    <t>There is a written policy covering sponsorship</t>
  </si>
  <si>
    <t>There are procedures and controls to ensure that sponsorships are not used as a subterfuge for bribery</t>
  </si>
  <si>
    <t>There are procedures for approval and payment of sponsorships which are in line with the normal purchasing procedures</t>
  </si>
  <si>
    <t xml:space="preserve">There is a procedure to carry out due diligence on recipient bodies that ensure no Public Official is associated with the body that will gain an advantage in the conduct of business </t>
  </si>
  <si>
    <t>There is a procedure to record sponsorships accurately in the books</t>
  </si>
  <si>
    <t xml:space="preserve">Policy Transparency </t>
  </si>
  <si>
    <t>There is a policy to publicly disclose information about the program including the management systems employed to ensure its implementation</t>
  </si>
  <si>
    <t>The bank reports on its anti-bribery program aligned to the Global Reporting Initiative Sustainability Reporting Framework</t>
  </si>
  <si>
    <t xml:space="preserve">External Engagements </t>
  </si>
  <si>
    <t>The bank is a member of a sector anti-bribery initiative or working group</t>
  </si>
  <si>
    <t xml:space="preserve">The bank takes action in enhancing awareness and delivering training on anti-corruption and bribery </t>
  </si>
  <si>
    <t>The bank takes part in local collective action to counter bribery</t>
  </si>
  <si>
    <t>List One</t>
  </si>
  <si>
    <t>List Two</t>
  </si>
  <si>
    <t>List Three</t>
  </si>
  <si>
    <t>No</t>
  </si>
  <si>
    <t>NA</t>
  </si>
  <si>
    <t xml:space="preserve">Weak </t>
  </si>
  <si>
    <t xml:space="preserve">          2. Risk Assessment</t>
  </si>
  <si>
    <t xml:space="preserve">          5. Hiring Practices and Enforcement</t>
  </si>
  <si>
    <t xml:space="preserve">          7. Gifts, Entertainment and Hospitality 							</t>
  </si>
  <si>
    <t>Actions Needed to Strengthen Controls</t>
  </si>
  <si>
    <t xml:space="preserve">A list of sponsorships made is published publicly </t>
  </si>
  <si>
    <t>There is a procedure for properly documenting procedural breaches</t>
  </si>
  <si>
    <t>Data analytics processes are in place to better identify bribery and corruption activity or data misuse</t>
  </si>
  <si>
    <t xml:space="preserve">Changes to third party bank account details are monitored </t>
  </si>
  <si>
    <t xml:space="preserve">MENA FCCG ANTI BRIBERY AND CORRUPTION (ABC) ASSESSMENT QUESTIONNAIRE </t>
  </si>
  <si>
    <t>Integrity, transparency, and the fight against corruption have to be part of the culture and taught as fundamental values – Ángel Gurría, OECD Secretary General</t>
  </si>
  <si>
    <t>MENA FCCG ABC ASSESSMENT QUESTIONNAIRE - TABLE OF CONTENTS</t>
  </si>
  <si>
    <t>MENA FCCG ABC ASSESSMENT QUESTIONNAIRE - RATING</t>
  </si>
  <si>
    <t>MENA FCCG Anti Bribery and Corruption Assessment Questionnaire</t>
  </si>
  <si>
    <t>MENA FCCG ABC ASSESSMENT QUESTIONNAIRE - INTRODUCTION</t>
  </si>
  <si>
    <t xml:space="preserve">MENA FCCG has developed this ABC Assessment Questionnaire  to provide a practical approach for organizations to self evaluate their level of compliance with ABC best practice requirements and identify control enhancements as necessary to mitigate bribery risks across the organization. The document is based on leading practices as well as the expertise of MENA FCCG’s Technical Working Committee.   </t>
  </si>
  <si>
    <t>Operating procedures and practices are fully satisfactory. Management oversight and systems are deemed responsive and capable of identifying and addressing gaps on a timely basis thereby reducing exposure to material loss and/or adverse publicity. </t>
  </si>
  <si>
    <t xml:space="preserve"> Root cause analysis in relation to past incidents and near misses are conducted </t>
  </si>
  <si>
    <t xml:space="preserve"> High Risk Data sets are being Safeguarded from potential misuse by corrupt individuals</t>
  </si>
  <si>
    <t>The frequency and depth of reviews on third party relationships matches their assessed risk rating.</t>
  </si>
  <si>
    <t>There is a procedure for properly documenting  the investigations performed in case of a breach .</t>
  </si>
  <si>
    <t>ABC Champion/ Control Committee  Testing/Monitoring Performed</t>
  </si>
  <si>
    <t xml:space="preserve">Accurate and informative Management Information (MI) is provided to the Senior Management and the Board </t>
  </si>
  <si>
    <t>There is a procedure for recording and capturing all incidents / attempts of bribery and corruption</t>
  </si>
  <si>
    <t>If the due diligence exercise shows risks above normal, the employee involved in the assessment is required to notify the ABC Champion/ Control Committee</t>
  </si>
  <si>
    <t>ABC Assessment Areas</t>
  </si>
  <si>
    <t>1. Tone at the Top</t>
  </si>
  <si>
    <t>2. Risk Assessment</t>
  </si>
  <si>
    <t xml:space="preserve">4. Control Environment  </t>
  </si>
  <si>
    <t xml:space="preserve">5. Hiring Practices and Enforcement  </t>
  </si>
  <si>
    <t>6. Facilitation Payments</t>
  </si>
  <si>
    <t xml:space="preserve">7. Gifts, Entertainment and Hospitality </t>
  </si>
  <si>
    <t xml:space="preserve">8. Third Parties </t>
  </si>
  <si>
    <t xml:space="preserve">9. Subsidiaries &amp; Significant Investments </t>
  </si>
  <si>
    <t>10. Political Contributions</t>
  </si>
  <si>
    <t>11. Charitable Contributions</t>
  </si>
  <si>
    <t>12. Sponsorships</t>
  </si>
  <si>
    <t>13. External Communication</t>
  </si>
  <si>
    <t xml:space="preserve">14. Driving Collective Impact </t>
  </si>
  <si>
    <t>The review and approval procedures include checks to ensure that political contributions are not made directly or indirectly to political parties, organizations or individuals engaged in politics as a way of obtaining advantage in business transactions</t>
  </si>
  <si>
    <t xml:space="preserve">Justification for rating and reference to supporting documentation </t>
  </si>
  <si>
    <t>The board of directors or equivalent body provides oversight to the program</t>
  </si>
  <si>
    <t>The board of directors or equivalent body has formally approved the program</t>
  </si>
  <si>
    <t>The board receives regular reports on the implementation of the program</t>
  </si>
  <si>
    <t>A senior manager has responsibility for implementing the program</t>
  </si>
  <si>
    <t>The risk assessment process identifies and prioritizes risks from bribery</t>
  </si>
  <si>
    <t>The risk assessment process is carried out on a continuous basis to assess and prioritize the risk of bribery</t>
  </si>
  <si>
    <t xml:space="preserve">3. Training and  Awareness  </t>
  </si>
  <si>
    <t>External consultants are used to monitor and advise on the program</t>
  </si>
  <si>
    <t xml:space="preserve">The bank has defined and identified the forms of third party and the scope of the third's party involvement in its policy </t>
  </si>
  <si>
    <t xml:space="preserve">The bank has thresholds of authority for approving the business case prior to appointment of third parties  </t>
  </si>
  <si>
    <t xml:space="preserve">There is a procedure to communicate clearly to third parties the sanctions for violating any of the program elements </t>
  </si>
  <si>
    <t xml:space="preserve">The ABC assessment is segmented into 14 areas. The areas have been grouped to enable organizations to conduct the assessment of the perceived levels of risk, as well as level of compliance and organizational effectiveness of each section or sub section to ensure the organization is conducting business in conformity with the highest ethical standards and in accordance with anti-bribery and corruption best practice. The questionnaire requires a 1-5 rating response (relevant columns to be ticked), and includes provision for written responses. Once each section is completed, the weighted score will be able to identify the overall perceived level of risk, compliance, and effectiveness of the ABC program. The self assessment ratings are: Strong, Satisfactory, Marginally Satisfactory, Needs Improvement, and Weak. </t>
  </si>
  <si>
    <r>
      <t xml:space="preserve">The Questionnaire should be reviewed and updated regularly as internal and external bribery and corruption risks evolve. Reviews can be triggered by the approval of new products or businesses or new legal or regulatory developments. Periodic reviews can be undertaken on a semi-annual basis to assess the overall effectiveness and efficiency of the ABC Program. 
</t>
    </r>
    <r>
      <rPr>
        <b/>
        <sz val="11"/>
        <color theme="1"/>
        <rFont val="Calibri"/>
        <family val="2"/>
        <scheme val="minor"/>
      </rPr>
      <t>MANAGING THE SCORECARD</t>
    </r>
    <r>
      <rPr>
        <sz val="11"/>
        <color theme="1"/>
        <rFont val="Calibri"/>
        <family val="2"/>
        <scheme val="minor"/>
      </rPr>
      <t xml:space="preserve">
The initial rating is based on MENA FCCG’s Technical Working Committee feedback. However, the rating is flexible and customizable based on each organization’s risk profile and activity type. When adding or deleting factors, you must ensure the scorecard equation is appropriately adjusted; factors within each area and sub-factors within each factor should add up to 100. 
</t>
    </r>
  </si>
  <si>
    <t xml:space="preserve">Existing controls and practices are ineffective to mitigate risk, leading to high likelihood of financial, legal, and reputational damage including potential restrictions on the organization’s activities or loss of license and potential civil and criminal liabilities including against the organization’s Management. Management must address and fix these vulnerabilities as high priority. </t>
  </si>
  <si>
    <t xml:space="preserve">Shortcomings exist, with a large number of requirements not being met, increasing the likelihood of financial, legal, and reputational damage including fines and civil penalties. Management must take immediate corrective action and implement enhancements to address identified weaknesses. </t>
  </si>
  <si>
    <t xml:space="preserve">LEVEL OF CONTROL EFFECTIVENESS </t>
  </si>
  <si>
    <t>2</t>
  </si>
  <si>
    <t>3</t>
  </si>
  <si>
    <t>4</t>
  </si>
  <si>
    <t>5</t>
  </si>
  <si>
    <t xml:space="preserve">No Controls - Weak </t>
  </si>
  <si>
    <t>0 - 1</t>
  </si>
  <si>
    <t>Control Effectiveness  (0 – 5)</t>
  </si>
  <si>
    <t>ABC Program  Overall Assessment Ratings</t>
  </si>
  <si>
    <t xml:space="preserve">Overall Assessment Score &amp; Rating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</si>
</sst>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1"/>
      <name val="Calibri"/>
      <family val="2"/>
    </font>
    <font>
      <b/>
      <sz val="11"/>
      <color theme="1" tint="4.9989318521683403E-2"/>
      <name val="Calibri"/>
      <family val="2"/>
      <scheme val="minor"/>
    </font>
    <font>
      <b/>
      <sz val="11"/>
      <color theme="0"/>
      <name val="Accord Light SF"/>
    </font>
    <font>
      <sz val="11"/>
      <color theme="1"/>
      <name val="Accord Light SF"/>
    </font>
    <font>
      <sz val="11"/>
      <color rgb="FF000000"/>
      <name val="Calibri"/>
      <family val="2"/>
    </font>
    <font>
      <sz val="11"/>
      <color rgb="FF000000"/>
      <name val="Calibri"/>
      <family val="2"/>
      <scheme val="minor"/>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rgb="FF000000"/>
      <name val="-webkit-standard"/>
    </font>
    <font>
      <sz val="11"/>
      <color theme="0"/>
      <name val="-webkit-standard"/>
    </font>
    <font>
      <sz val="11"/>
      <name val="Calibri"/>
      <family val="2"/>
      <scheme val="minor"/>
    </font>
    <font>
      <sz val="11"/>
      <color theme="0"/>
      <name val="Accord Light SF"/>
    </font>
    <font>
      <b/>
      <i/>
      <sz val="11"/>
      <color theme="1"/>
      <name val="Arial  "/>
    </font>
    <font>
      <sz val="11"/>
      <color theme="1"/>
      <name val="Arial  "/>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C00000"/>
        <bgColor indexed="64"/>
      </patternFill>
    </fill>
    <fill>
      <patternFill patternType="solid">
        <fgColor rgb="FFFFFF00"/>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00000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s>
  <cellStyleXfs count="2">
    <xf numFmtId="0" fontId="0" fillId="0" borderId="0"/>
    <xf numFmtId="9" fontId="10" fillId="0" borderId="0" applyFont="0" applyFill="0" applyBorder="0" applyAlignment="0" applyProtection="0"/>
  </cellStyleXfs>
  <cellXfs count="236">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2" fillId="0" borderId="4" xfId="0" applyFont="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4" fillId="0" borderId="9" xfId="0" applyNumberFormat="1"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11" fillId="0" borderId="0" xfId="0" applyFont="1"/>
    <xf numFmtId="0" fontId="12" fillId="0" borderId="0" xfId="0" applyFont="1"/>
    <xf numFmtId="0" fontId="12" fillId="0" borderId="0" xfId="0" applyFont="1" applyAlignment="1">
      <alignment wrapText="1"/>
    </xf>
    <xf numFmtId="0" fontId="14" fillId="0" borderId="0" xfId="0" applyFont="1" applyAlignment="1">
      <alignment horizontal="left" vertical="top"/>
    </xf>
    <xf numFmtId="0" fontId="13" fillId="0" borderId="0" xfId="0" applyFont="1"/>
    <xf numFmtId="0" fontId="15" fillId="0" borderId="0" xfId="0" applyFont="1"/>
    <xf numFmtId="0" fontId="16" fillId="0" borderId="0" xfId="0" applyFont="1"/>
    <xf numFmtId="0" fontId="13" fillId="0" borderId="0" xfId="0" applyFont="1" applyAlignment="1">
      <alignment horizontal="center" vertical="center"/>
    </xf>
    <xf numFmtId="0" fontId="16" fillId="0" borderId="0" xfId="0" applyFont="1" applyFill="1"/>
    <xf numFmtId="0" fontId="8" fillId="0" borderId="0" xfId="0" applyFont="1" applyBorder="1" applyAlignment="1">
      <alignment horizontal="left" vertical="center" wrapText="1"/>
    </xf>
    <xf numFmtId="49" fontId="4" fillId="0" borderId="13" xfId="0" applyNumberFormat="1" applyFont="1" applyBorder="1" applyAlignment="1">
      <alignment horizontal="center" vertical="center" wrapText="1"/>
    </xf>
    <xf numFmtId="0" fontId="2" fillId="12" borderId="9" xfId="0" applyFont="1" applyFill="1" applyBorder="1" applyAlignment="1">
      <alignment horizontal="center" vertical="center"/>
    </xf>
    <xf numFmtId="0" fontId="2" fillId="14" borderId="9" xfId="0" applyFont="1" applyFill="1" applyBorder="1" applyAlignment="1">
      <alignment vertical="center"/>
    </xf>
    <xf numFmtId="0" fontId="2" fillId="5" borderId="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0" fontId="1" fillId="13" borderId="9" xfId="0" applyFont="1" applyFill="1" applyBorder="1" applyAlignment="1">
      <alignment horizontal="center" vertical="center"/>
    </xf>
    <xf numFmtId="0" fontId="1" fillId="4" borderId="0" xfId="0" applyFont="1" applyFill="1" applyBorder="1" applyAlignment="1">
      <alignment horizontal="center" vertical="center"/>
    </xf>
    <xf numFmtId="0" fontId="0" fillId="15" borderId="1" xfId="0" applyFill="1" applyBorder="1" applyAlignment="1"/>
    <xf numFmtId="0" fontId="0" fillId="15" borderId="11" xfId="0" applyFill="1" applyBorder="1" applyAlignment="1"/>
    <xf numFmtId="0" fontId="0" fillId="15" borderId="7" xfId="0" applyFill="1" applyBorder="1"/>
    <xf numFmtId="0" fontId="0" fillId="15" borderId="4" xfId="0" applyFill="1" applyBorder="1" applyAlignment="1"/>
    <xf numFmtId="0" fontId="0" fillId="15" borderId="12" xfId="0" applyFill="1" applyBorder="1"/>
    <xf numFmtId="0" fontId="0" fillId="15" borderId="0" xfId="0" applyFill="1" applyBorder="1"/>
    <xf numFmtId="0" fontId="0" fillId="16" borderId="3" xfId="0" applyFill="1" applyBorder="1"/>
    <xf numFmtId="0" fontId="0" fillId="17" borderId="3" xfId="0" applyFill="1" applyBorder="1"/>
    <xf numFmtId="0" fontId="0" fillId="9" borderId="3" xfId="0" applyFill="1" applyBorder="1"/>
    <xf numFmtId="2" fontId="14" fillId="0" borderId="0" xfId="0" applyNumberFormat="1" applyFont="1"/>
    <xf numFmtId="0" fontId="23" fillId="7" borderId="17" xfId="0" applyFont="1" applyFill="1" applyBorder="1" applyAlignment="1">
      <alignment horizontal="center" vertical="center" wrapText="1"/>
    </xf>
    <xf numFmtId="0" fontId="24" fillId="7" borderId="17" xfId="0" applyFont="1" applyFill="1" applyBorder="1" applyAlignment="1">
      <alignment horizontal="center" vertical="top" wrapText="1"/>
    </xf>
    <xf numFmtId="2" fontId="24" fillId="7" borderId="17" xfId="0" applyNumberFormat="1" applyFont="1" applyFill="1" applyBorder="1" applyAlignment="1">
      <alignment horizontal="center" vertical="center" wrapText="1"/>
    </xf>
    <xf numFmtId="0" fontId="23" fillId="7" borderId="18"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6" fillId="0" borderId="9" xfId="0" applyFont="1" applyBorder="1" applyAlignment="1">
      <alignment horizontal="left" vertical="top" wrapText="1"/>
    </xf>
    <xf numFmtId="9" fontId="15" fillId="9" borderId="9" xfId="1" applyFont="1" applyFill="1" applyBorder="1" applyAlignment="1">
      <alignment horizontal="center" wrapText="1"/>
    </xf>
    <xf numFmtId="0" fontId="15" fillId="0" borderId="9" xfId="0" applyFont="1" applyBorder="1" applyAlignment="1">
      <alignment wrapText="1"/>
    </xf>
    <xf numFmtId="0" fontId="15" fillId="0" borderId="9" xfId="0" applyFont="1" applyFill="1" applyBorder="1" applyAlignment="1">
      <alignment wrapText="1"/>
    </xf>
    <xf numFmtId="0" fontId="24" fillId="9" borderId="9" xfId="0" applyFont="1" applyFill="1" applyBorder="1" applyAlignment="1">
      <alignment horizontal="center" vertical="top" wrapText="1"/>
    </xf>
    <xf numFmtId="9" fontId="23" fillId="9" borderId="9" xfId="1" applyFont="1" applyFill="1" applyBorder="1" applyAlignment="1">
      <alignment horizontal="center" wrapText="1"/>
    </xf>
    <xf numFmtId="2" fontId="24" fillId="9" borderId="9" xfId="0" applyNumberFormat="1" applyFont="1" applyFill="1" applyBorder="1" applyAlignment="1">
      <alignment horizontal="center" wrapText="1"/>
    </xf>
    <xf numFmtId="2" fontId="23" fillId="9" borderId="13" xfId="0" applyNumberFormat="1" applyFont="1" applyFill="1" applyBorder="1" applyAlignment="1">
      <alignment horizontal="center" wrapText="1"/>
    </xf>
    <xf numFmtId="0" fontId="23" fillId="9" borderId="9" xfId="0" applyFont="1" applyFill="1" applyBorder="1" applyAlignment="1">
      <alignment horizontal="center" wrapText="1"/>
    </xf>
    <xf numFmtId="0" fontId="26" fillId="0" borderId="9" xfId="0" applyFont="1" applyFill="1" applyBorder="1" applyAlignment="1">
      <alignment horizontal="left" vertical="top" wrapText="1"/>
    </xf>
    <xf numFmtId="9" fontId="15" fillId="9" borderId="9" xfId="1" applyFont="1" applyFill="1" applyBorder="1" applyAlignment="1">
      <alignment horizontal="center" vertical="center" wrapText="1"/>
    </xf>
    <xf numFmtId="2" fontId="15" fillId="0" borderId="13" xfId="0" applyNumberFormat="1" applyFont="1" applyBorder="1" applyAlignment="1">
      <alignment horizontal="center"/>
    </xf>
    <xf numFmtId="2" fontId="15" fillId="0" borderId="13" xfId="0" applyNumberFormat="1" applyFont="1" applyBorder="1" applyAlignment="1">
      <alignment horizontal="center" vertical="center" wrapText="1"/>
    </xf>
    <xf numFmtId="0" fontId="15" fillId="0" borderId="9" xfId="0" applyFont="1" applyBorder="1" applyAlignment="1">
      <alignment vertical="center" wrapText="1"/>
    </xf>
    <xf numFmtId="0" fontId="27" fillId="0" borderId="9" xfId="0" applyFont="1" applyBorder="1" applyAlignment="1">
      <alignment wrapText="1"/>
    </xf>
    <xf numFmtId="2" fontId="25" fillId="11" borderId="13" xfId="0" applyNumberFormat="1" applyFont="1" applyFill="1" applyBorder="1" applyAlignment="1">
      <alignment horizontal="center" wrapText="1"/>
    </xf>
    <xf numFmtId="0" fontId="25" fillId="11" borderId="9" xfId="0" applyFont="1" applyFill="1" applyBorder="1" applyAlignment="1">
      <alignment horizontal="center" wrapText="1"/>
    </xf>
    <xf numFmtId="0" fontId="27" fillId="0" borderId="9" xfId="0" applyFont="1" applyBorder="1" applyAlignment="1">
      <alignment vertical="center" wrapText="1"/>
    </xf>
    <xf numFmtId="0" fontId="15" fillId="0" borderId="9" xfId="0" applyFont="1" applyBorder="1"/>
    <xf numFmtId="9" fontId="23" fillId="9" borderId="9" xfId="1" applyFont="1" applyFill="1" applyBorder="1" applyAlignment="1">
      <alignment horizontal="center" vertical="center" wrapText="1"/>
    </xf>
    <xf numFmtId="2" fontId="25" fillId="11" borderId="9" xfId="0" applyNumberFormat="1" applyFont="1" applyFill="1" applyBorder="1" applyAlignment="1">
      <alignment horizontal="center" wrapText="1"/>
    </xf>
    <xf numFmtId="0" fontId="28" fillId="0" borderId="9" xfId="0" applyFont="1" applyBorder="1" applyAlignment="1">
      <alignment wrapText="1"/>
    </xf>
    <xf numFmtId="0" fontId="29" fillId="0" borderId="9" xfId="0" applyFont="1" applyBorder="1" applyAlignment="1">
      <alignment wrapText="1"/>
    </xf>
    <xf numFmtId="0" fontId="24" fillId="9" borderId="21" xfId="0" applyFont="1" applyFill="1" applyBorder="1" applyAlignment="1">
      <alignment horizontal="center" vertical="top" wrapText="1"/>
    </xf>
    <xf numFmtId="9" fontId="23" fillId="9" borderId="21" xfId="1" applyFont="1" applyFill="1" applyBorder="1" applyAlignment="1">
      <alignment horizontal="center" vertical="center" wrapText="1"/>
    </xf>
    <xf numFmtId="0" fontId="26" fillId="0" borderId="9" xfId="0" applyFont="1" applyBorder="1" applyAlignment="1">
      <alignment vertical="top" wrapText="1"/>
    </xf>
    <xf numFmtId="2" fontId="15" fillId="0" borderId="13" xfId="0" applyNumberFormat="1" applyFont="1" applyFill="1" applyBorder="1" applyAlignment="1">
      <alignment horizontal="center" vertical="center" wrapText="1"/>
    </xf>
    <xf numFmtId="0" fontId="27" fillId="0" borderId="9" xfId="0" applyFont="1" applyFill="1" applyBorder="1" applyAlignment="1">
      <alignment vertical="center" wrapText="1"/>
    </xf>
    <xf numFmtId="2" fontId="15" fillId="0" borderId="9" xfId="0" applyNumberFormat="1" applyFont="1" applyFill="1" applyBorder="1" applyAlignment="1">
      <alignment horizontal="center" vertical="center" wrapText="1"/>
    </xf>
    <xf numFmtId="9" fontId="24" fillId="9" borderId="9" xfId="0" applyNumberFormat="1" applyFont="1" applyFill="1" applyBorder="1" applyAlignment="1">
      <alignment horizontal="center" vertical="top" wrapText="1"/>
    </xf>
    <xf numFmtId="2" fontId="24" fillId="9" borderId="13" xfId="0" applyNumberFormat="1" applyFont="1" applyFill="1" applyBorder="1" applyAlignment="1">
      <alignment horizontal="center" vertical="top" wrapText="1"/>
    </xf>
    <xf numFmtId="0" fontId="26" fillId="2" borderId="9" xfId="0" applyFont="1" applyFill="1" applyBorder="1" applyAlignment="1">
      <alignment horizontal="left" vertical="top" wrapText="1"/>
    </xf>
    <xf numFmtId="0" fontId="15" fillId="0" borderId="9" xfId="0" applyFont="1" applyBorder="1" applyAlignment="1">
      <alignment horizontal="left"/>
    </xf>
    <xf numFmtId="0" fontId="15" fillId="0" borderId="9" xfId="0" applyFont="1" applyBorder="1" applyAlignment="1">
      <alignment horizontal="left" wrapText="1"/>
    </xf>
    <xf numFmtId="0" fontId="25" fillId="11" borderId="9" xfId="0" applyFont="1" applyFill="1" applyBorder="1" applyAlignment="1">
      <alignment horizontal="center" vertical="center" wrapText="1"/>
    </xf>
    <xf numFmtId="2" fontId="25" fillId="11" borderId="13" xfId="0" applyNumberFormat="1" applyFont="1" applyFill="1" applyBorder="1" applyAlignment="1">
      <alignment horizontal="center" vertical="center" wrapText="1"/>
    </xf>
    <xf numFmtId="0" fontId="26" fillId="0" borderId="9" xfId="0" applyFont="1" applyBorder="1" applyAlignment="1">
      <alignment horizontal="left" vertical="top"/>
    </xf>
    <xf numFmtId="0" fontId="26" fillId="0" borderId="9" xfId="0" applyFont="1" applyBorder="1" applyAlignment="1">
      <alignment wrapText="1"/>
    </xf>
    <xf numFmtId="0" fontId="26" fillId="0" borderId="9" xfId="0" applyFont="1" applyFill="1" applyBorder="1" applyAlignment="1">
      <alignment wrapText="1"/>
    </xf>
    <xf numFmtId="0" fontId="15" fillId="11" borderId="9" xfId="0" applyFont="1" applyFill="1" applyBorder="1" applyAlignment="1">
      <alignment wrapText="1"/>
    </xf>
    <xf numFmtId="9" fontId="15" fillId="0" borderId="0" xfId="0" applyNumberFormat="1" applyFont="1" applyAlignment="1">
      <alignment horizontal="center"/>
    </xf>
    <xf numFmtId="0" fontId="26" fillId="0" borderId="0" xfId="0" applyFont="1" applyAlignment="1">
      <alignment horizontal="left" vertical="top"/>
    </xf>
    <xf numFmtId="2" fontId="26" fillId="0" borderId="0" xfId="0" applyNumberFormat="1" applyFont="1"/>
    <xf numFmtId="2" fontId="15" fillId="0" borderId="0" xfId="0" applyNumberFormat="1" applyFont="1"/>
    <xf numFmtId="0" fontId="15" fillId="0" borderId="0" xfId="0" applyFont="1" applyAlignment="1">
      <alignment wrapText="1"/>
    </xf>
    <xf numFmtId="0" fontId="31" fillId="7" borderId="16" xfId="0" applyFont="1" applyFill="1" applyBorder="1" applyAlignment="1">
      <alignment horizontal="center" vertical="center" wrapText="1"/>
    </xf>
    <xf numFmtId="0" fontId="31" fillId="8" borderId="27"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16" fillId="0" borderId="0" xfId="0" applyFont="1" applyAlignment="1">
      <alignment wrapText="1"/>
    </xf>
    <xf numFmtId="2" fontId="23" fillId="7" borderId="18" xfId="0" applyNumberFormat="1" applyFont="1" applyFill="1" applyBorder="1" applyAlignment="1">
      <alignment horizontal="center" vertical="center" wrapText="1"/>
    </xf>
    <xf numFmtId="2" fontId="12" fillId="0" borderId="0" xfId="0" applyNumberFormat="1" applyFont="1"/>
    <xf numFmtId="1" fontId="26" fillId="10" borderId="9" xfId="0" applyNumberFormat="1" applyFont="1" applyFill="1" applyBorder="1" applyAlignment="1">
      <alignment horizontal="center" wrapText="1"/>
    </xf>
    <xf numFmtId="0" fontId="2" fillId="15" borderId="0" xfId="0" applyFont="1" applyFill="1" applyBorder="1" applyAlignment="1">
      <alignment horizontal="left"/>
    </xf>
    <xf numFmtId="0" fontId="2" fillId="2" borderId="0" xfId="0" applyFont="1" applyFill="1" applyBorder="1" applyAlignment="1">
      <alignment horizontal="left"/>
    </xf>
    <xf numFmtId="0" fontId="0" fillId="15" borderId="5" xfId="0" applyFill="1" applyBorder="1" applyAlignment="1">
      <alignment horizontal="center"/>
    </xf>
    <xf numFmtId="0" fontId="0" fillId="15" borderId="6" xfId="0" applyFill="1" applyBorder="1" applyAlignment="1">
      <alignment horizontal="center"/>
    </xf>
    <xf numFmtId="0" fontId="0" fillId="15" borderId="8" xfId="0" applyFill="1" applyBorder="1" applyAlignment="1">
      <alignment horizontal="center"/>
    </xf>
    <xf numFmtId="0" fontId="21" fillId="17" borderId="1" xfId="0" applyFont="1" applyFill="1" applyBorder="1" applyAlignment="1">
      <alignment horizontal="center" vertical="center" wrapText="1"/>
    </xf>
    <xf numFmtId="0" fontId="22" fillId="17" borderId="2" xfId="0" applyFont="1" applyFill="1" applyBorder="1" applyAlignment="1">
      <alignment horizontal="center" vertical="center"/>
    </xf>
    <xf numFmtId="0" fontId="22" fillId="17" borderId="7" xfId="0" applyFont="1" applyFill="1" applyBorder="1" applyAlignment="1">
      <alignment horizontal="center" vertical="center"/>
    </xf>
    <xf numFmtId="0" fontId="22" fillId="17" borderId="4" xfId="0" applyFont="1" applyFill="1" applyBorder="1" applyAlignment="1">
      <alignment horizontal="center" vertical="center"/>
    </xf>
    <xf numFmtId="0" fontId="22" fillId="17" borderId="0" xfId="0" applyFont="1" applyFill="1" applyBorder="1" applyAlignment="1">
      <alignment horizontal="center" vertical="center"/>
    </xf>
    <xf numFmtId="0" fontId="22" fillId="17" borderId="3" xfId="0" applyFont="1" applyFill="1" applyBorder="1" applyAlignment="1">
      <alignment horizontal="center" vertical="center"/>
    </xf>
    <xf numFmtId="0" fontId="22" fillId="17" borderId="5" xfId="0" applyFont="1" applyFill="1" applyBorder="1" applyAlignment="1">
      <alignment horizontal="center" vertical="center"/>
    </xf>
    <xf numFmtId="0" fontId="22" fillId="17" borderId="6" xfId="0" applyFont="1" applyFill="1" applyBorder="1" applyAlignment="1">
      <alignment horizontal="center" vertical="center"/>
    </xf>
    <xf numFmtId="0" fontId="22" fillId="17" borderId="8" xfId="0" applyFont="1" applyFill="1" applyBorder="1" applyAlignment="1">
      <alignment horizontal="center" vertical="center"/>
    </xf>
    <xf numFmtId="0" fontId="6"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20" fillId="15" borderId="11" xfId="0" applyFont="1" applyFill="1" applyBorder="1" applyAlignment="1">
      <alignment horizontal="center"/>
    </xf>
    <xf numFmtId="0" fontId="20" fillId="15"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15" borderId="0" xfId="0" applyFill="1" applyBorder="1" applyAlignment="1">
      <alignment horizontal="left"/>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14" xfId="0" applyFont="1"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center"/>
    </xf>
    <xf numFmtId="0" fontId="0" fillId="0" borderId="5"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6" fillId="15" borderId="5" xfId="0" applyFont="1" applyFill="1" applyBorder="1" applyAlignment="1">
      <alignment horizontal="left" vertical="center"/>
    </xf>
    <xf numFmtId="0" fontId="7" fillId="15" borderId="6" xfId="0" applyFont="1" applyFill="1" applyBorder="1" applyAlignment="1">
      <alignment horizontal="left"/>
    </xf>
    <xf numFmtId="0" fontId="7" fillId="15" borderId="8" xfId="0" applyFont="1" applyFill="1" applyBorder="1" applyAlignment="1">
      <alignment horizontal="left"/>
    </xf>
    <xf numFmtId="0" fontId="0" fillId="0" borderId="13" xfId="0" applyBorder="1" applyAlignment="1">
      <alignment horizontal="center"/>
    </xf>
    <xf numFmtId="0" fontId="0" fillId="0" borderId="11" xfId="0" applyBorder="1" applyAlignment="1">
      <alignment horizontal="center"/>
    </xf>
    <xf numFmtId="0" fontId="1" fillId="16" borderId="13"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0" applyFont="1" applyFill="1" applyBorder="1" applyAlignment="1">
      <alignment horizontal="center" vertical="center"/>
    </xf>
    <xf numFmtId="0" fontId="2" fillId="16" borderId="13" xfId="0" applyFont="1" applyFill="1" applyBorder="1" applyAlignment="1">
      <alignment horizontal="left"/>
    </xf>
    <xf numFmtId="0" fontId="2" fillId="16" borderId="11" xfId="0" applyFont="1" applyFill="1" applyBorder="1" applyAlignment="1">
      <alignment horizontal="left"/>
    </xf>
    <xf numFmtId="0" fontId="2" fillId="16" borderId="10"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2" fillId="16" borderId="1" xfId="0" applyFont="1" applyFill="1" applyBorder="1" applyAlignment="1">
      <alignment horizontal="left"/>
    </xf>
    <xf numFmtId="0" fontId="2" fillId="16" borderId="2" xfId="0" applyFont="1" applyFill="1" applyBorder="1" applyAlignment="1">
      <alignment horizontal="left"/>
    </xf>
    <xf numFmtId="0" fontId="2" fillId="16" borderId="7" xfId="0" applyFont="1" applyFill="1" applyBorder="1" applyAlignment="1">
      <alignment horizontal="left"/>
    </xf>
    <xf numFmtId="0" fontId="0" fillId="0" borderId="4"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3" xfId="0" applyNumberFormat="1" applyBorder="1" applyAlignment="1">
      <alignment horizontal="left" vertical="top" wrapText="1"/>
    </xf>
    <xf numFmtId="0" fontId="19" fillId="0" borderId="4" xfId="0" applyNumberFormat="1" applyFont="1" applyBorder="1" applyAlignment="1">
      <alignment horizontal="left" vertical="top" wrapText="1"/>
    </xf>
    <xf numFmtId="0" fontId="19" fillId="0" borderId="0" xfId="0" applyNumberFormat="1" applyFont="1" applyBorder="1" applyAlignment="1">
      <alignment horizontal="left" vertical="top" wrapText="1"/>
    </xf>
    <xf numFmtId="0" fontId="19" fillId="0" borderId="3" xfId="0" applyNumberFormat="1" applyFont="1" applyBorder="1" applyAlignment="1">
      <alignment horizontal="left" vertical="top" wrapText="1"/>
    </xf>
    <xf numFmtId="0" fontId="6" fillId="15" borderId="6" xfId="0" applyFont="1" applyFill="1" applyBorder="1" applyAlignment="1">
      <alignment horizontal="left" vertic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 fillId="16" borderId="9"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0" fillId="0" borderId="9" xfId="0" applyBorder="1" applyAlignment="1">
      <alignment vertical="center" wrapText="1"/>
    </xf>
    <xf numFmtId="0" fontId="17" fillId="12"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7" fillId="14" borderId="1"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5"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0" fillId="0" borderId="0" xfId="0" applyAlignment="1">
      <alignment horizontal="right"/>
    </xf>
    <xf numFmtId="0" fontId="0" fillId="16" borderId="21" xfId="0" applyFill="1" applyBorder="1" applyAlignment="1">
      <alignment horizontal="center"/>
    </xf>
    <xf numFmtId="0" fontId="0" fillId="16" borderId="12" xfId="0" applyFill="1" applyBorder="1" applyAlignment="1">
      <alignment horizontal="center"/>
    </xf>
    <xf numFmtId="0" fontId="0" fillId="16" borderId="22" xfId="0" applyFill="1" applyBorder="1" applyAlignment="1">
      <alignment horizontal="center"/>
    </xf>
    <xf numFmtId="0" fontId="18" fillId="13" borderId="1"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30" fillId="15" borderId="0" xfId="0" applyFont="1" applyFill="1" applyAlignment="1">
      <alignment horizontal="center" vertical="center"/>
    </xf>
    <xf numFmtId="0" fontId="30" fillId="15" borderId="15" xfId="0" applyFont="1" applyFill="1" applyBorder="1" applyAlignment="1">
      <alignment horizontal="center" vertical="center"/>
    </xf>
    <xf numFmtId="0" fontId="31" fillId="8" borderId="20" xfId="0" applyFont="1" applyFill="1" applyBorder="1" applyAlignment="1">
      <alignment horizontal="center" vertical="center" wrapText="1"/>
    </xf>
    <xf numFmtId="9" fontId="15" fillId="9" borderId="9" xfId="0" applyNumberFormat="1" applyFont="1" applyFill="1" applyBorder="1" applyAlignment="1">
      <alignment horizontal="center" vertical="center" wrapText="1"/>
    </xf>
    <xf numFmtId="0" fontId="31" fillId="0" borderId="9" xfId="0" applyFont="1" applyBorder="1" applyAlignment="1">
      <alignment horizontal="center" vertical="center" wrapText="1"/>
    </xf>
    <xf numFmtId="0" fontId="25" fillId="15" borderId="20"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32" fillId="0" borderId="9" xfId="0" applyFont="1" applyBorder="1" applyAlignment="1">
      <alignment horizontal="center" vertical="center" wrapText="1"/>
    </xf>
    <xf numFmtId="0" fontId="25" fillId="11" borderId="23" xfId="0" applyFont="1" applyFill="1" applyBorder="1" applyAlignment="1">
      <alignment horizontal="center" vertical="center" wrapText="1"/>
    </xf>
    <xf numFmtId="0" fontId="25" fillId="11" borderId="11" xfId="0" applyFont="1" applyFill="1" applyBorder="1" applyAlignment="1">
      <alignment horizontal="center" vertical="center" wrapText="1"/>
    </xf>
    <xf numFmtId="0" fontId="25" fillId="11" borderId="10" xfId="0" applyFont="1" applyFill="1" applyBorder="1" applyAlignment="1">
      <alignment horizontal="center" vertical="center" wrapText="1"/>
    </xf>
    <xf numFmtId="0" fontId="31" fillId="8" borderId="27" xfId="0" applyFont="1" applyFill="1" applyBorder="1" applyAlignment="1">
      <alignment horizontal="center" vertical="center" wrapText="1"/>
    </xf>
    <xf numFmtId="0" fontId="31" fillId="0" borderId="2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22" xfId="0" applyFont="1" applyBorder="1" applyAlignment="1">
      <alignment horizontal="center" vertical="center" wrapText="1"/>
    </xf>
    <xf numFmtId="9" fontId="15" fillId="9" borderId="21" xfId="0" applyNumberFormat="1" applyFont="1" applyFill="1" applyBorder="1" applyAlignment="1">
      <alignment horizontal="center" vertical="center" wrapText="1"/>
    </xf>
    <xf numFmtId="9" fontId="15" fillId="9" borderId="12" xfId="0" applyNumberFormat="1" applyFont="1" applyFill="1" applyBorder="1" applyAlignment="1">
      <alignment horizontal="center" vertical="center" wrapText="1"/>
    </xf>
    <xf numFmtId="9" fontId="15" fillId="9" borderId="22" xfId="0" applyNumberFormat="1"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8" borderId="26" xfId="0"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2" fillId="8" borderId="26" xfId="0" applyFont="1" applyFill="1" applyBorder="1" applyAlignment="1">
      <alignment horizontal="center" vertical="center" wrapText="1"/>
    </xf>
    <xf numFmtId="0" fontId="32" fillId="8" borderId="24" xfId="0" applyFont="1" applyFill="1" applyBorder="1" applyAlignment="1">
      <alignment horizontal="center" vertical="center" wrapText="1"/>
    </xf>
    <xf numFmtId="0" fontId="32" fillId="8" borderId="25" xfId="0" applyFont="1" applyFill="1" applyBorder="1" applyAlignment="1">
      <alignment horizontal="center" vertical="center" wrapText="1"/>
    </xf>
    <xf numFmtId="0" fontId="32" fillId="0" borderId="2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2" xfId="0" applyFont="1" applyBorder="1" applyAlignment="1">
      <alignment horizontal="center" vertical="center" wrapText="1"/>
    </xf>
  </cellXfs>
  <cellStyles count="2">
    <cellStyle name="Normal" xfId="0" builtinId="0"/>
    <cellStyle name="Percent" xfId="1" builtinId="5"/>
  </cellStyles>
  <dxfs count="41">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1012032</xdr:colOff>
      <xdr:row>0</xdr:row>
      <xdr:rowOff>44648</xdr:rowOff>
    </xdr:from>
    <xdr:to>
      <xdr:col>16</xdr:col>
      <xdr:colOff>859044</xdr:colOff>
      <xdr:row>0</xdr:row>
      <xdr:rowOff>580429</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4845" y="44648"/>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11906</xdr:colOff>
      <xdr:row>6</xdr:row>
      <xdr:rowOff>154780</xdr:rowOff>
    </xdr:from>
    <xdr:to>
      <xdr:col>13</xdr:col>
      <xdr:colOff>25559</xdr:colOff>
      <xdr:row>22</xdr:row>
      <xdr:rowOff>11905</xdr:rowOff>
    </xdr:to>
    <xdr:pic>
      <xdr:nvPicPr>
        <xdr:cNvPr id="5" name="Picture 4" descr="C:\Users\leen-q\AppData\Local\Microsoft\Windows\Temporary Internet Files\Content.Outlook\LC3917UK\shutterstock_1067714837 (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9781" y="1750218"/>
          <a:ext cx="4585653" cy="30241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13416</xdr:colOff>
      <xdr:row>0</xdr:row>
      <xdr:rowOff>67077</xdr:rowOff>
    </xdr:from>
    <xdr:to>
      <xdr:col>13</xdr:col>
      <xdr:colOff>817226</xdr:colOff>
      <xdr:row>0</xdr:row>
      <xdr:rowOff>528444</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9543" y="67077"/>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1024843</xdr:colOff>
      <xdr:row>0</xdr:row>
      <xdr:rowOff>60284</xdr:rowOff>
    </xdr:from>
    <xdr:to>
      <xdr:col>16</xdr:col>
      <xdr:colOff>743526</xdr:colOff>
      <xdr:row>0</xdr:row>
      <xdr:rowOff>521651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9178" y="60284"/>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812800</xdr:colOff>
      <xdr:row>1</xdr:row>
      <xdr:rowOff>12700</xdr:rowOff>
    </xdr:from>
    <xdr:to>
      <xdr:col>16</xdr:col>
      <xdr:colOff>336558</xdr:colOff>
      <xdr:row>1</xdr:row>
      <xdr:rowOff>548481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44400" y="203200"/>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2838450</xdr:colOff>
      <xdr:row>0</xdr:row>
      <xdr:rowOff>38100</xdr:rowOff>
    </xdr:from>
    <xdr:to>
      <xdr:col>10</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tabSelected="1" view="pageLayout" topLeftCell="A2" zoomScale="80" zoomScaleNormal="100" zoomScalePageLayoutView="80" workbookViewId="0">
      <selection activeCell="O13" sqref="O13"/>
    </sheetView>
  </sheetViews>
  <sheetFormatPr defaultColWidth="11.42578125" defaultRowHeight="15"/>
  <cols>
    <col min="1" max="3" width="6.28515625" customWidth="1"/>
    <col min="4" max="4" width="7" customWidth="1"/>
    <col min="5" max="5" width="2.710937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 customWidth="1"/>
    <col min="15" max="15" width="6.140625" customWidth="1"/>
    <col min="16" max="16" width="15.140625" customWidth="1"/>
    <col min="17" max="17" width="12.28515625" customWidth="1"/>
    <col min="18" max="256" width="8.7109375" customWidth="1"/>
  </cols>
  <sheetData>
    <row r="1" spans="1:17" ht="50.25" customHeight="1"/>
    <row r="2" spans="1:17" ht="27" customHeight="1">
      <c r="A2" s="118" t="s">
        <v>267</v>
      </c>
      <c r="B2" s="119"/>
      <c r="C2" s="119"/>
      <c r="D2" s="120"/>
      <c r="E2" s="120"/>
      <c r="F2" s="120"/>
      <c r="G2" s="120"/>
      <c r="H2" s="120"/>
      <c r="I2" s="120"/>
      <c r="J2" s="120"/>
      <c r="K2" s="120"/>
      <c r="L2" s="120"/>
      <c r="M2" s="120"/>
      <c r="N2" s="120"/>
      <c r="O2" s="120"/>
      <c r="P2" s="120"/>
      <c r="Q2" s="121"/>
    </row>
    <row r="3" spans="1:17" ht="6" customHeight="1">
      <c r="A3" s="122"/>
      <c r="B3" s="123"/>
      <c r="C3" s="123"/>
      <c r="D3" s="123"/>
      <c r="E3" s="123"/>
      <c r="F3" s="123"/>
      <c r="G3" s="123"/>
      <c r="H3" s="123"/>
      <c r="I3" s="123"/>
      <c r="J3" s="123"/>
      <c r="K3" s="123"/>
      <c r="L3" s="123"/>
      <c r="M3" s="123"/>
      <c r="N3" s="123"/>
      <c r="O3" s="123"/>
      <c r="P3" s="19"/>
      <c r="Q3" s="7"/>
    </row>
    <row r="4" spans="1:17" ht="6.75" customHeight="1">
      <c r="A4" s="9"/>
      <c r="B4" s="10"/>
      <c r="C4" s="10"/>
      <c r="D4" s="10"/>
      <c r="E4" s="10"/>
      <c r="F4" s="10"/>
      <c r="G4" s="10"/>
      <c r="H4" s="10"/>
      <c r="I4" s="10"/>
      <c r="J4" s="10"/>
      <c r="K4" s="10"/>
      <c r="L4" s="10"/>
      <c r="M4" s="10"/>
      <c r="N4" s="10"/>
      <c r="O4" s="10"/>
      <c r="P4" s="11"/>
      <c r="Q4" s="44"/>
    </row>
    <row r="5" spans="1:17" ht="20.25" customHeight="1">
      <c r="A5" s="1"/>
      <c r="B5" s="2"/>
      <c r="C5" s="2"/>
      <c r="D5" s="2"/>
      <c r="E5" s="2"/>
      <c r="F5" s="13"/>
      <c r="G5" s="13"/>
      <c r="H5" s="13"/>
      <c r="I5" s="13"/>
      <c r="J5" s="13"/>
      <c r="K5" s="13"/>
      <c r="L5" s="13"/>
      <c r="M5" s="13"/>
      <c r="N5" s="2"/>
      <c r="O5" s="2"/>
      <c r="P5" s="5"/>
      <c r="Q5" s="44"/>
    </row>
    <row r="6" spans="1:17">
      <c r="A6" s="1"/>
      <c r="B6" s="2"/>
      <c r="C6" s="2"/>
      <c r="D6" s="2"/>
      <c r="E6" s="2"/>
      <c r="F6" s="105"/>
      <c r="G6" s="105"/>
      <c r="H6" s="105"/>
      <c r="I6" s="105"/>
      <c r="J6" s="105"/>
      <c r="K6" s="105"/>
      <c r="L6" s="105"/>
      <c r="M6" s="105"/>
      <c r="N6" s="2"/>
      <c r="O6" s="2"/>
      <c r="P6" s="5"/>
      <c r="Q6" s="44"/>
    </row>
    <row r="7" spans="1:17">
      <c r="A7" s="1"/>
      <c r="B7" s="2"/>
      <c r="C7" s="2"/>
      <c r="D7" s="2"/>
      <c r="E7" s="37"/>
      <c r="F7" s="38"/>
      <c r="G7" s="38"/>
      <c r="H7" s="38"/>
      <c r="I7" s="38"/>
      <c r="J7" s="38"/>
      <c r="K7" s="38"/>
      <c r="L7" s="38"/>
      <c r="M7" s="38"/>
      <c r="N7" s="39"/>
      <c r="O7" s="2"/>
      <c r="P7" s="5"/>
      <c r="Q7" s="44"/>
    </row>
    <row r="8" spans="1:17">
      <c r="A8" s="1"/>
      <c r="B8" s="2"/>
      <c r="C8" s="2"/>
      <c r="D8" s="2"/>
      <c r="E8" s="40"/>
      <c r="F8" s="124"/>
      <c r="G8" s="124"/>
      <c r="H8" s="124"/>
      <c r="I8" s="124"/>
      <c r="J8" s="124"/>
      <c r="K8" s="124"/>
      <c r="L8" s="124"/>
      <c r="M8" s="124"/>
      <c r="N8" s="41"/>
      <c r="O8" s="2"/>
      <c r="P8" s="5"/>
      <c r="Q8" s="44"/>
    </row>
    <row r="9" spans="1:17">
      <c r="A9" s="1"/>
      <c r="B9" s="2"/>
      <c r="C9" s="2"/>
      <c r="D9" s="2"/>
      <c r="E9" s="40"/>
      <c r="F9" s="104"/>
      <c r="G9" s="104"/>
      <c r="H9" s="104"/>
      <c r="I9" s="104"/>
      <c r="J9" s="104"/>
      <c r="K9" s="104"/>
      <c r="L9" s="104"/>
      <c r="M9" s="104"/>
      <c r="N9" s="41"/>
      <c r="O9" s="2"/>
      <c r="P9" s="5"/>
      <c r="Q9" s="44"/>
    </row>
    <row r="10" spans="1:17">
      <c r="A10" s="1"/>
      <c r="B10" s="2"/>
      <c r="C10" s="2"/>
      <c r="D10" s="2"/>
      <c r="E10" s="40"/>
      <c r="F10" s="104"/>
      <c r="G10" s="104"/>
      <c r="H10" s="104"/>
      <c r="I10" s="104"/>
      <c r="J10" s="104"/>
      <c r="K10" s="104"/>
      <c r="L10" s="104"/>
      <c r="M10" s="104"/>
      <c r="N10" s="41"/>
      <c r="O10" s="2"/>
      <c r="P10" s="5"/>
      <c r="Q10" s="44"/>
    </row>
    <row r="11" spans="1:17">
      <c r="A11" s="1"/>
      <c r="B11" s="2"/>
      <c r="C11" s="2"/>
      <c r="D11" s="2"/>
      <c r="E11" s="40"/>
      <c r="F11" s="104"/>
      <c r="G11" s="104"/>
      <c r="H11" s="104"/>
      <c r="I11" s="104"/>
      <c r="J11" s="104"/>
      <c r="K11" s="104"/>
      <c r="L11" s="104"/>
      <c r="M11" s="104"/>
      <c r="N11" s="41"/>
      <c r="O11" s="2"/>
      <c r="P11" s="5"/>
      <c r="Q11" s="44"/>
    </row>
    <row r="12" spans="1:17">
      <c r="A12" s="1"/>
      <c r="B12" s="2"/>
      <c r="C12" s="2"/>
      <c r="D12" s="2"/>
      <c r="E12" s="40"/>
      <c r="F12" s="104"/>
      <c r="G12" s="104"/>
      <c r="H12" s="104"/>
      <c r="I12" s="104"/>
      <c r="J12" s="104"/>
      <c r="K12" s="104"/>
      <c r="L12" s="104"/>
      <c r="M12" s="104"/>
      <c r="N12" s="41"/>
      <c r="O12" s="2"/>
      <c r="P12" s="5"/>
      <c r="Q12" s="44"/>
    </row>
    <row r="13" spans="1:17">
      <c r="A13" s="1"/>
      <c r="B13" s="2"/>
      <c r="C13" s="2"/>
      <c r="D13" s="2"/>
      <c r="E13" s="40"/>
      <c r="F13" s="104"/>
      <c r="G13" s="104"/>
      <c r="H13" s="104"/>
      <c r="I13" s="104"/>
      <c r="J13" s="104"/>
      <c r="K13" s="104"/>
      <c r="L13" s="104"/>
      <c r="M13" s="104"/>
      <c r="N13" s="41"/>
      <c r="O13" s="2"/>
      <c r="P13" s="5"/>
      <c r="Q13" s="44"/>
    </row>
    <row r="14" spans="1:17">
      <c r="A14" s="1"/>
      <c r="B14" s="2"/>
      <c r="C14" s="2"/>
      <c r="D14" s="2"/>
      <c r="E14" s="40"/>
      <c r="F14" s="42"/>
      <c r="G14" s="42"/>
      <c r="H14" s="42"/>
      <c r="I14" s="42"/>
      <c r="J14" s="42"/>
      <c r="K14" s="42"/>
      <c r="L14" s="42"/>
      <c r="M14" s="42"/>
      <c r="N14" s="41"/>
      <c r="O14" s="2"/>
      <c r="P14" s="5"/>
      <c r="Q14" s="44"/>
    </row>
    <row r="15" spans="1:17">
      <c r="A15" s="1"/>
      <c r="B15" s="2"/>
      <c r="C15" s="2"/>
      <c r="D15" s="2"/>
      <c r="E15" s="40"/>
      <c r="F15" s="42"/>
      <c r="G15" s="42"/>
      <c r="H15" s="42"/>
      <c r="I15" s="42"/>
      <c r="J15" s="42"/>
      <c r="K15" s="42"/>
      <c r="L15" s="42"/>
      <c r="M15" s="42"/>
      <c r="N15" s="41"/>
      <c r="O15" s="2"/>
      <c r="P15" s="5"/>
      <c r="Q15" s="44"/>
    </row>
    <row r="16" spans="1:17">
      <c r="A16" s="1"/>
      <c r="B16" s="2"/>
      <c r="C16" s="2"/>
      <c r="D16" s="2"/>
      <c r="E16" s="40"/>
      <c r="F16" s="104"/>
      <c r="G16" s="104"/>
      <c r="H16" s="104"/>
      <c r="I16" s="104"/>
      <c r="J16" s="104"/>
      <c r="K16" s="104"/>
      <c r="L16" s="104"/>
      <c r="M16" s="104"/>
      <c r="N16" s="41"/>
      <c r="O16" s="2"/>
      <c r="P16" s="5"/>
      <c r="Q16" s="44"/>
    </row>
    <row r="17" spans="1:17">
      <c r="A17" s="1"/>
      <c r="B17" s="2"/>
      <c r="C17" s="2"/>
      <c r="D17" s="2"/>
      <c r="E17" s="40"/>
      <c r="F17" s="104"/>
      <c r="G17" s="104"/>
      <c r="H17" s="104"/>
      <c r="I17" s="104"/>
      <c r="J17" s="104"/>
      <c r="K17" s="104"/>
      <c r="L17" s="104"/>
      <c r="M17" s="104"/>
      <c r="N17" s="41"/>
      <c r="O17" s="2"/>
      <c r="P17" s="5"/>
      <c r="Q17" s="44"/>
    </row>
    <row r="18" spans="1:17">
      <c r="A18" s="1"/>
      <c r="B18" s="2"/>
      <c r="C18" s="2"/>
      <c r="D18" s="2"/>
      <c r="E18" s="40"/>
      <c r="F18" s="104"/>
      <c r="G18" s="104"/>
      <c r="H18" s="104"/>
      <c r="I18" s="104"/>
      <c r="J18" s="104"/>
      <c r="K18" s="104"/>
      <c r="L18" s="104"/>
      <c r="M18" s="104"/>
      <c r="N18" s="41"/>
      <c r="O18" s="2"/>
      <c r="P18" s="5"/>
      <c r="Q18" s="44"/>
    </row>
    <row r="19" spans="1:17">
      <c r="A19" s="1"/>
      <c r="B19" s="2"/>
      <c r="C19" s="2"/>
      <c r="D19" s="2"/>
      <c r="E19" s="40"/>
      <c r="F19" s="42"/>
      <c r="G19" s="42"/>
      <c r="H19" s="42"/>
      <c r="I19" s="42"/>
      <c r="J19" s="42"/>
      <c r="K19" s="42"/>
      <c r="L19" s="42"/>
      <c r="M19" s="42"/>
      <c r="N19" s="41"/>
      <c r="O19" s="2"/>
      <c r="P19" s="5"/>
      <c r="Q19" s="44"/>
    </row>
    <row r="20" spans="1:17">
      <c r="A20" s="1"/>
      <c r="B20" s="2"/>
      <c r="C20" s="2"/>
      <c r="D20" s="2"/>
      <c r="E20" s="40"/>
      <c r="F20" s="42"/>
      <c r="G20" s="42"/>
      <c r="H20" s="42"/>
      <c r="I20" s="42"/>
      <c r="J20" s="42"/>
      <c r="K20" s="42"/>
      <c r="L20" s="42"/>
      <c r="M20" s="42"/>
      <c r="N20" s="41"/>
      <c r="O20" s="2"/>
      <c r="P20" s="5"/>
      <c r="Q20" s="44"/>
    </row>
    <row r="21" spans="1:17">
      <c r="A21" s="1"/>
      <c r="B21" s="2"/>
      <c r="C21" s="2"/>
      <c r="D21" s="2"/>
      <c r="E21" s="40"/>
      <c r="F21" s="42"/>
      <c r="G21" s="42"/>
      <c r="H21" s="42"/>
      <c r="I21" s="42"/>
      <c r="J21" s="42"/>
      <c r="K21" s="42"/>
      <c r="L21" s="42"/>
      <c r="M21" s="42"/>
      <c r="N21" s="41"/>
      <c r="O21" s="2"/>
      <c r="P21" s="5"/>
      <c r="Q21" s="44"/>
    </row>
    <row r="22" spans="1:17" ht="24.75" customHeight="1">
      <c r="A22" s="1"/>
      <c r="B22" s="2"/>
      <c r="C22" s="2"/>
      <c r="D22" s="2"/>
      <c r="E22" s="40"/>
      <c r="F22" s="104"/>
      <c r="G22" s="104"/>
      <c r="H22" s="104"/>
      <c r="I22" s="104"/>
      <c r="J22" s="104"/>
      <c r="K22" s="104"/>
      <c r="L22" s="104"/>
      <c r="M22" s="104"/>
      <c r="N22" s="41"/>
      <c r="O22" s="2"/>
      <c r="P22" s="5"/>
      <c r="Q22" s="44"/>
    </row>
    <row r="23" spans="1:17" ht="14.25" customHeight="1">
      <c r="A23" s="1"/>
      <c r="B23" s="2"/>
      <c r="C23" s="2"/>
      <c r="D23" s="2"/>
      <c r="E23" s="106"/>
      <c r="F23" s="107"/>
      <c r="G23" s="107"/>
      <c r="H23" s="107"/>
      <c r="I23" s="107"/>
      <c r="J23" s="107"/>
      <c r="K23" s="107"/>
      <c r="L23" s="107"/>
      <c r="M23" s="107"/>
      <c r="N23" s="108"/>
      <c r="O23" s="2"/>
      <c r="P23" s="5"/>
      <c r="Q23" s="44"/>
    </row>
    <row r="24" spans="1:17">
      <c r="A24" s="1"/>
      <c r="B24" s="2"/>
      <c r="C24" s="2"/>
      <c r="D24" s="2"/>
      <c r="E24" s="2"/>
      <c r="F24" s="12"/>
      <c r="G24" s="12"/>
      <c r="H24" s="12"/>
      <c r="I24" s="12"/>
      <c r="J24" s="12"/>
      <c r="K24" s="12"/>
      <c r="L24" s="12"/>
      <c r="M24" s="12"/>
      <c r="N24" s="2"/>
      <c r="O24" s="2"/>
      <c r="P24" s="5"/>
      <c r="Q24" s="44"/>
    </row>
    <row r="25" spans="1:17">
      <c r="A25" s="1"/>
      <c r="B25" s="2"/>
      <c r="C25" s="2"/>
      <c r="D25" s="109" t="s">
        <v>268</v>
      </c>
      <c r="E25" s="110"/>
      <c r="F25" s="110"/>
      <c r="G25" s="110"/>
      <c r="H25" s="110"/>
      <c r="I25" s="110"/>
      <c r="J25" s="110"/>
      <c r="K25" s="110"/>
      <c r="L25" s="110"/>
      <c r="M25" s="110"/>
      <c r="N25" s="110"/>
      <c r="O25" s="111"/>
      <c r="P25" s="5"/>
      <c r="Q25" s="44"/>
    </row>
    <row r="26" spans="1:17">
      <c r="A26" s="1"/>
      <c r="B26" s="2"/>
      <c r="C26" s="2"/>
      <c r="D26" s="112"/>
      <c r="E26" s="113"/>
      <c r="F26" s="113"/>
      <c r="G26" s="113"/>
      <c r="H26" s="113"/>
      <c r="I26" s="113"/>
      <c r="J26" s="113"/>
      <c r="K26" s="113"/>
      <c r="L26" s="113"/>
      <c r="M26" s="113"/>
      <c r="N26" s="113"/>
      <c r="O26" s="114"/>
      <c r="P26" s="5"/>
      <c r="Q26" s="44"/>
    </row>
    <row r="27" spans="1:17">
      <c r="A27" s="1"/>
      <c r="B27" s="2"/>
      <c r="C27" s="2"/>
      <c r="D27" s="112"/>
      <c r="E27" s="113"/>
      <c r="F27" s="113"/>
      <c r="G27" s="113"/>
      <c r="H27" s="113"/>
      <c r="I27" s="113"/>
      <c r="J27" s="113"/>
      <c r="K27" s="113"/>
      <c r="L27" s="113"/>
      <c r="M27" s="113"/>
      <c r="N27" s="113"/>
      <c r="O27" s="114"/>
      <c r="P27" s="5"/>
      <c r="Q27" s="44"/>
    </row>
    <row r="28" spans="1:17">
      <c r="A28" s="1"/>
      <c r="B28" s="2"/>
      <c r="C28" s="2"/>
      <c r="D28" s="115"/>
      <c r="E28" s="116"/>
      <c r="F28" s="116"/>
      <c r="G28" s="116"/>
      <c r="H28" s="116"/>
      <c r="I28" s="116"/>
      <c r="J28" s="116"/>
      <c r="K28" s="116"/>
      <c r="L28" s="116"/>
      <c r="M28" s="116"/>
      <c r="N28" s="116"/>
      <c r="O28" s="117"/>
      <c r="P28" s="5"/>
      <c r="Q28" s="44"/>
    </row>
    <row r="29" spans="1:17">
      <c r="A29" s="1"/>
      <c r="B29" s="2"/>
      <c r="C29" s="2"/>
      <c r="D29" s="2"/>
      <c r="E29" s="2"/>
      <c r="F29" s="105"/>
      <c r="G29" s="105"/>
      <c r="H29" s="105"/>
      <c r="I29" s="105"/>
      <c r="J29" s="105"/>
      <c r="K29" s="105"/>
      <c r="L29" s="105"/>
      <c r="M29" s="105"/>
      <c r="N29" s="2"/>
      <c r="O29" s="2"/>
      <c r="P29" s="5"/>
      <c r="Q29" s="44"/>
    </row>
    <row r="30" spans="1:17">
      <c r="A30" s="1"/>
      <c r="B30" s="2"/>
      <c r="C30" s="2"/>
      <c r="D30" s="2"/>
      <c r="E30" s="2"/>
      <c r="F30" s="105"/>
      <c r="G30" s="105"/>
      <c r="H30" s="105"/>
      <c r="I30" s="105"/>
      <c r="J30" s="105"/>
      <c r="K30" s="105"/>
      <c r="L30" s="105"/>
      <c r="M30" s="105"/>
      <c r="N30" s="2"/>
      <c r="O30" s="2"/>
      <c r="P30" s="5"/>
      <c r="Q30" s="44"/>
    </row>
    <row r="31" spans="1:17">
      <c r="A31" s="3"/>
      <c r="B31" s="4"/>
      <c r="C31" s="4"/>
      <c r="D31" s="4"/>
      <c r="E31" s="4"/>
      <c r="F31" s="4"/>
      <c r="G31" s="4"/>
      <c r="H31" s="4"/>
      <c r="I31" s="4"/>
      <c r="J31" s="4"/>
      <c r="K31" s="4"/>
      <c r="L31" s="4"/>
      <c r="M31" s="4"/>
      <c r="N31" s="4"/>
      <c r="O31" s="4"/>
      <c r="P31" s="6"/>
      <c r="Q31" s="44"/>
    </row>
  </sheetData>
  <dataConsolidate/>
  <mergeCells count="17">
    <mergeCell ref="A2:Q2"/>
    <mergeCell ref="A3:O3"/>
    <mergeCell ref="F6:M6"/>
    <mergeCell ref="F8:M8"/>
    <mergeCell ref="F9:M9"/>
    <mergeCell ref="F10:M10"/>
    <mergeCell ref="F11:M11"/>
    <mergeCell ref="F12:M12"/>
    <mergeCell ref="F29:M29"/>
    <mergeCell ref="F30:M30"/>
    <mergeCell ref="E23:N23"/>
    <mergeCell ref="D25:O28"/>
    <mergeCell ref="F13:M13"/>
    <mergeCell ref="F16:M16"/>
    <mergeCell ref="F17:M17"/>
    <mergeCell ref="F18:M18"/>
    <mergeCell ref="F22:M22"/>
  </mergeCells>
  <pageMargins left="0.25" right="0.25" top="0.80208333333333337" bottom="0.75" header="0.3" footer="0.3"/>
  <pageSetup paperSize="9" scale="87" orientation="landscape" r:id="rId1"/>
  <headerFooter>
    <oddFooter>&amp;L&amp;10
&amp;R&amp;10MENA FCCG ABC Assessment Questionnaire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showGridLines="0" view="pageLayout" zoomScale="90" zoomScaleNormal="100" zoomScalePageLayoutView="90" workbookViewId="0">
      <selection activeCell="D18" sqref="D18:K18"/>
    </sheetView>
  </sheetViews>
  <sheetFormatPr defaultColWidth="11.42578125" defaultRowHeight="15"/>
  <cols>
    <col min="1" max="1" width="6.28515625" customWidth="1"/>
    <col min="2" max="4" width="8.7109375" customWidth="1"/>
    <col min="5" max="5" width="15" customWidth="1"/>
    <col min="6" max="6" width="4.140625" customWidth="1"/>
    <col min="7" max="8" width="4.42578125" customWidth="1"/>
    <col min="9" max="9" width="8.7109375" customWidth="1"/>
    <col min="10" max="10" width="10.42578125" bestFit="1" customWidth="1"/>
    <col min="11" max="11" width="9.42578125" bestFit="1" customWidth="1"/>
    <col min="12" max="12" width="8.7109375" customWidth="1"/>
    <col min="13" max="13" width="15.140625" customWidth="1"/>
    <col min="14" max="14" width="12.28515625" customWidth="1"/>
    <col min="15" max="256" width="8.7109375" customWidth="1"/>
  </cols>
  <sheetData>
    <row r="1" spans="1:14" ht="44.25" customHeight="1">
      <c r="A1" s="134"/>
      <c r="B1" s="134"/>
      <c r="C1" s="134"/>
      <c r="D1" s="134"/>
      <c r="E1" s="134"/>
      <c r="F1" s="134"/>
      <c r="G1" s="134"/>
      <c r="H1" s="134"/>
      <c r="I1" s="134"/>
      <c r="J1" s="134"/>
      <c r="K1" s="134"/>
      <c r="L1" s="134"/>
      <c r="M1" s="134"/>
      <c r="N1" s="134"/>
    </row>
    <row r="2" spans="1:14" ht="24" customHeight="1">
      <c r="A2" s="138" t="s">
        <v>269</v>
      </c>
      <c r="B2" s="139"/>
      <c r="C2" s="139"/>
      <c r="D2" s="139"/>
      <c r="E2" s="139"/>
      <c r="F2" s="139"/>
      <c r="G2" s="139"/>
      <c r="H2" s="139"/>
      <c r="I2" s="139"/>
      <c r="J2" s="139"/>
      <c r="K2" s="139"/>
      <c r="L2" s="139"/>
      <c r="M2" s="139"/>
      <c r="N2" s="140"/>
    </row>
    <row r="3" spans="1:14" ht="6" customHeight="1">
      <c r="A3" s="141"/>
      <c r="B3" s="142"/>
      <c r="C3" s="142"/>
      <c r="D3" s="142"/>
      <c r="E3" s="142"/>
      <c r="F3" s="142"/>
      <c r="G3" s="142"/>
      <c r="H3" s="142"/>
      <c r="I3" s="142"/>
      <c r="J3" s="142"/>
      <c r="K3" s="142"/>
      <c r="L3" s="142"/>
      <c r="M3" s="142"/>
      <c r="N3" s="7"/>
    </row>
    <row r="4" spans="1:14" ht="6.75" customHeight="1">
      <c r="A4" s="9"/>
      <c r="B4" s="10"/>
      <c r="C4" s="10"/>
      <c r="D4" s="10"/>
      <c r="E4" s="10"/>
      <c r="F4" s="10"/>
      <c r="G4" s="10"/>
      <c r="H4" s="10"/>
      <c r="I4" s="10"/>
      <c r="J4" s="10"/>
      <c r="K4" s="10"/>
      <c r="L4" s="10"/>
      <c r="M4" s="11"/>
      <c r="N4" s="43"/>
    </row>
    <row r="5" spans="1:14" ht="20.25" customHeight="1">
      <c r="A5" s="1"/>
      <c r="B5" s="2"/>
      <c r="C5" s="2"/>
      <c r="D5" s="143" t="s">
        <v>0</v>
      </c>
      <c r="E5" s="144"/>
      <c r="F5" s="144"/>
      <c r="G5" s="144"/>
      <c r="H5" s="144"/>
      <c r="I5" s="144"/>
      <c r="J5" s="144"/>
      <c r="K5" s="145"/>
      <c r="L5" s="2"/>
      <c r="M5" s="5"/>
      <c r="N5" s="43"/>
    </row>
    <row r="6" spans="1:14">
      <c r="A6" s="1"/>
      <c r="B6" s="2"/>
      <c r="C6" s="2"/>
      <c r="D6" s="146" t="s">
        <v>1</v>
      </c>
      <c r="E6" s="147"/>
      <c r="F6" s="147"/>
      <c r="G6" s="147"/>
      <c r="H6" s="147"/>
      <c r="I6" s="147"/>
      <c r="J6" s="147"/>
      <c r="K6" s="148"/>
      <c r="L6" s="2"/>
      <c r="M6" s="5"/>
      <c r="N6" s="43"/>
    </row>
    <row r="7" spans="1:14">
      <c r="A7" s="1"/>
      <c r="B7" s="2"/>
      <c r="C7" s="2"/>
      <c r="D7" s="149" t="s">
        <v>2</v>
      </c>
      <c r="E7" s="150"/>
      <c r="F7" s="150"/>
      <c r="G7" s="150"/>
      <c r="H7" s="150"/>
      <c r="I7" s="150"/>
      <c r="J7" s="150"/>
      <c r="K7" s="151"/>
      <c r="L7" s="2"/>
      <c r="M7" s="5"/>
      <c r="N7" s="43"/>
    </row>
    <row r="8" spans="1:14">
      <c r="A8" s="1"/>
      <c r="B8" s="2"/>
      <c r="C8" s="2"/>
      <c r="D8" s="152" t="s">
        <v>3</v>
      </c>
      <c r="E8" s="153"/>
      <c r="F8" s="153"/>
      <c r="G8" s="153"/>
      <c r="H8" s="153"/>
      <c r="I8" s="153"/>
      <c r="J8" s="153"/>
      <c r="K8" s="154"/>
      <c r="L8" s="2"/>
      <c r="M8" s="5"/>
      <c r="N8" s="43"/>
    </row>
    <row r="9" spans="1:14">
      <c r="A9" s="1"/>
      <c r="B9" s="2"/>
      <c r="C9" s="2"/>
      <c r="D9" s="155" t="s">
        <v>4</v>
      </c>
      <c r="E9" s="156"/>
      <c r="F9" s="156"/>
      <c r="G9" s="156"/>
      <c r="H9" s="156"/>
      <c r="I9" s="156"/>
      <c r="J9" s="156"/>
      <c r="K9" s="157"/>
      <c r="L9" s="2"/>
      <c r="M9" s="5"/>
      <c r="N9" s="43"/>
    </row>
    <row r="10" spans="1:14">
      <c r="A10" s="1"/>
      <c r="B10" s="2"/>
      <c r="C10" s="2"/>
      <c r="D10" s="146" t="s">
        <v>5</v>
      </c>
      <c r="E10" s="147"/>
      <c r="F10" s="147"/>
      <c r="G10" s="147"/>
      <c r="H10" s="147"/>
      <c r="I10" s="147"/>
      <c r="J10" s="147"/>
      <c r="K10" s="148"/>
      <c r="L10" s="2"/>
      <c r="M10" s="5"/>
      <c r="N10" s="43"/>
    </row>
    <row r="11" spans="1:14">
      <c r="A11" s="1"/>
      <c r="B11" s="2"/>
      <c r="C11" s="2"/>
      <c r="D11" s="158" t="s">
        <v>283</v>
      </c>
      <c r="E11" s="159"/>
      <c r="F11" s="159"/>
      <c r="G11" s="159"/>
      <c r="H11" s="159"/>
      <c r="I11" s="159"/>
      <c r="J11" s="159"/>
      <c r="K11" s="160"/>
      <c r="L11" s="2"/>
      <c r="M11" s="5"/>
      <c r="N11" s="43"/>
    </row>
    <row r="12" spans="1:14">
      <c r="A12" s="1"/>
      <c r="B12" s="2"/>
      <c r="C12" s="2"/>
      <c r="D12" s="131" t="s">
        <v>6</v>
      </c>
      <c r="E12" s="132"/>
      <c r="F12" s="132"/>
      <c r="G12" s="132"/>
      <c r="H12" s="132"/>
      <c r="I12" s="132"/>
      <c r="J12" s="132"/>
      <c r="K12" s="133"/>
      <c r="L12" s="2"/>
      <c r="M12" s="5"/>
      <c r="N12" s="43"/>
    </row>
    <row r="13" spans="1:14">
      <c r="A13" s="1"/>
      <c r="B13" s="2"/>
      <c r="C13" s="2"/>
      <c r="D13" s="128" t="s">
        <v>259</v>
      </c>
      <c r="E13" s="129"/>
      <c r="F13" s="129"/>
      <c r="G13" s="129"/>
      <c r="H13" s="129"/>
      <c r="I13" s="129"/>
      <c r="J13" s="129"/>
      <c r="K13" s="130"/>
      <c r="L13" s="2"/>
      <c r="M13" s="5"/>
      <c r="N13" s="43"/>
    </row>
    <row r="14" spans="1:14">
      <c r="A14" s="1"/>
      <c r="B14" s="2"/>
      <c r="C14" s="2"/>
      <c r="D14" s="128" t="s">
        <v>7</v>
      </c>
      <c r="E14" s="129"/>
      <c r="F14" s="129"/>
      <c r="G14" s="129"/>
      <c r="H14" s="129"/>
      <c r="I14" s="129"/>
      <c r="J14" s="129"/>
      <c r="K14" s="130"/>
      <c r="L14" s="2"/>
      <c r="M14" s="5"/>
      <c r="N14" s="43"/>
    </row>
    <row r="15" spans="1:14">
      <c r="A15" s="1"/>
      <c r="B15" s="2"/>
      <c r="C15" s="2"/>
      <c r="D15" s="128" t="s">
        <v>8</v>
      </c>
      <c r="E15" s="129"/>
      <c r="F15" s="129"/>
      <c r="G15" s="129"/>
      <c r="H15" s="129"/>
      <c r="I15" s="129"/>
      <c r="J15" s="129"/>
      <c r="K15" s="130"/>
      <c r="L15" s="2"/>
      <c r="M15" s="5"/>
      <c r="N15" s="43"/>
    </row>
    <row r="16" spans="1:14">
      <c r="A16" s="1"/>
      <c r="B16" s="2"/>
      <c r="C16" s="2"/>
      <c r="D16" s="128" t="s">
        <v>260</v>
      </c>
      <c r="E16" s="129"/>
      <c r="F16" s="129"/>
      <c r="G16" s="129"/>
      <c r="H16" s="129"/>
      <c r="I16" s="129"/>
      <c r="J16" s="129"/>
      <c r="K16" s="130"/>
      <c r="L16" s="2"/>
      <c r="M16" s="5"/>
      <c r="N16" s="43"/>
    </row>
    <row r="17" spans="1:14">
      <c r="A17" s="1"/>
      <c r="B17" s="2"/>
      <c r="C17" s="2"/>
      <c r="D17" s="125" t="s">
        <v>9</v>
      </c>
      <c r="E17" s="126"/>
      <c r="F17" s="126"/>
      <c r="G17" s="126"/>
      <c r="H17" s="126"/>
      <c r="I17" s="126"/>
      <c r="J17" s="126"/>
      <c r="K17" s="127"/>
      <c r="L17" s="2"/>
      <c r="M17" s="5"/>
      <c r="N17" s="43"/>
    </row>
    <row r="18" spans="1:14">
      <c r="A18" s="1"/>
      <c r="B18" s="2"/>
      <c r="C18" s="2"/>
      <c r="D18" s="128" t="s">
        <v>261</v>
      </c>
      <c r="E18" s="129"/>
      <c r="F18" s="129"/>
      <c r="G18" s="129"/>
      <c r="H18" s="129"/>
      <c r="I18" s="129"/>
      <c r="J18" s="129"/>
      <c r="K18" s="130"/>
      <c r="L18" s="2"/>
      <c r="M18" s="5"/>
      <c r="N18" s="43"/>
    </row>
    <row r="19" spans="1:14">
      <c r="A19" s="1"/>
      <c r="B19" s="2"/>
      <c r="C19" s="2"/>
      <c r="D19" s="128" t="s">
        <v>10</v>
      </c>
      <c r="E19" s="129"/>
      <c r="F19" s="129"/>
      <c r="G19" s="129"/>
      <c r="H19" s="129"/>
      <c r="I19" s="129"/>
      <c r="J19" s="129"/>
      <c r="K19" s="130"/>
      <c r="L19" s="2"/>
      <c r="M19" s="5"/>
      <c r="N19" s="43"/>
    </row>
    <row r="20" spans="1:14">
      <c r="A20" s="1"/>
      <c r="B20" s="2"/>
      <c r="C20" s="2"/>
      <c r="D20" s="128" t="s">
        <v>11</v>
      </c>
      <c r="E20" s="129"/>
      <c r="F20" s="129"/>
      <c r="G20" s="129"/>
      <c r="H20" s="129"/>
      <c r="I20" s="129"/>
      <c r="J20" s="129"/>
      <c r="K20" s="130"/>
      <c r="L20" s="2"/>
      <c r="M20" s="5"/>
      <c r="N20" s="43"/>
    </row>
    <row r="21" spans="1:14">
      <c r="A21" s="1"/>
      <c r="B21" s="2"/>
      <c r="C21" s="2"/>
      <c r="D21" s="128" t="s">
        <v>12</v>
      </c>
      <c r="E21" s="129"/>
      <c r="F21" s="129"/>
      <c r="G21" s="129"/>
      <c r="H21" s="129"/>
      <c r="I21" s="129"/>
      <c r="J21" s="129"/>
      <c r="K21" s="130"/>
      <c r="L21" s="2"/>
      <c r="M21" s="5"/>
      <c r="N21" s="43"/>
    </row>
    <row r="22" spans="1:14">
      <c r="A22" s="1"/>
      <c r="B22" s="2"/>
      <c r="C22" s="2"/>
      <c r="D22" s="128" t="s">
        <v>13</v>
      </c>
      <c r="E22" s="129"/>
      <c r="F22" s="129"/>
      <c r="G22" s="129"/>
      <c r="H22" s="129"/>
      <c r="I22" s="129"/>
      <c r="J22" s="129"/>
      <c r="K22" s="130"/>
      <c r="L22" s="2"/>
      <c r="M22" s="5"/>
      <c r="N22" s="43"/>
    </row>
    <row r="23" spans="1:14">
      <c r="A23" s="1"/>
      <c r="B23" s="2"/>
      <c r="C23" s="2"/>
      <c r="D23" s="128" t="s">
        <v>14</v>
      </c>
      <c r="E23" s="129"/>
      <c r="F23" s="129"/>
      <c r="G23" s="129"/>
      <c r="H23" s="129"/>
      <c r="I23" s="129"/>
      <c r="J23" s="129"/>
      <c r="K23" s="130"/>
      <c r="L23" s="2"/>
      <c r="M23" s="5"/>
      <c r="N23" s="43"/>
    </row>
    <row r="24" spans="1:14">
      <c r="A24" s="1"/>
      <c r="B24" s="2"/>
      <c r="C24" s="2"/>
      <c r="D24" s="128" t="s">
        <v>15</v>
      </c>
      <c r="E24" s="129"/>
      <c r="F24" s="129"/>
      <c r="G24" s="129"/>
      <c r="H24" s="129"/>
      <c r="I24" s="129"/>
      <c r="J24" s="129"/>
      <c r="K24" s="130"/>
      <c r="L24" s="2"/>
      <c r="M24" s="5"/>
      <c r="N24" s="43"/>
    </row>
    <row r="25" spans="1:14">
      <c r="A25" s="1"/>
      <c r="B25" s="2"/>
      <c r="C25" s="2"/>
      <c r="D25" s="135" t="s">
        <v>16</v>
      </c>
      <c r="E25" s="136"/>
      <c r="F25" s="136"/>
      <c r="G25" s="136"/>
      <c r="H25" s="136"/>
      <c r="I25" s="136"/>
      <c r="J25" s="136"/>
      <c r="K25" s="137"/>
      <c r="L25" s="2"/>
      <c r="M25" s="5"/>
      <c r="N25" s="43"/>
    </row>
    <row r="26" spans="1:14">
      <c r="A26" s="3"/>
      <c r="B26" s="4"/>
      <c r="C26" s="4"/>
      <c r="D26" s="4"/>
      <c r="E26" s="4"/>
      <c r="F26" s="4"/>
      <c r="G26" s="4"/>
      <c r="H26" s="4"/>
      <c r="I26" s="4"/>
      <c r="J26" s="4"/>
      <c r="K26" s="4"/>
      <c r="L26" s="4"/>
      <c r="M26" s="6"/>
      <c r="N26" s="43"/>
    </row>
  </sheetData>
  <dataConsolidate/>
  <mergeCells count="24">
    <mergeCell ref="A1:N1"/>
    <mergeCell ref="D22:K22"/>
    <mergeCell ref="D23:K23"/>
    <mergeCell ref="D24:K24"/>
    <mergeCell ref="D25:K25"/>
    <mergeCell ref="A2:N2"/>
    <mergeCell ref="A3:M3"/>
    <mergeCell ref="D5:K5"/>
    <mergeCell ref="D6:K6"/>
    <mergeCell ref="D7:K7"/>
    <mergeCell ref="D8:K8"/>
    <mergeCell ref="D9:K9"/>
    <mergeCell ref="D10:K10"/>
    <mergeCell ref="D21:K21"/>
    <mergeCell ref="D11:K11"/>
    <mergeCell ref="D18:K18"/>
    <mergeCell ref="D17:K17"/>
    <mergeCell ref="D19:K19"/>
    <mergeCell ref="D20:K20"/>
    <mergeCell ref="D16:K16"/>
    <mergeCell ref="D12:K12"/>
    <mergeCell ref="D13:K13"/>
    <mergeCell ref="D14:K14"/>
    <mergeCell ref="D15:K15"/>
  </mergeCells>
  <pageMargins left="0.25" right="0.25" top="0.80208333333333337" bottom="0.75" header="0.3" footer="0.3"/>
  <pageSetup paperSize="9" scale="96" orientation="landscape" r:id="rId1"/>
  <headerFooter>
    <oddHeader xml:space="preserve">&amp;R&amp;8
</oddHeader>
    <oddFooter>&amp;RMENA FCCG ABC Assessment Questionnaire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view="pageLayout" topLeftCell="A7" zoomScale="79" zoomScaleNormal="100" zoomScalePageLayoutView="79" workbookViewId="0">
      <selection activeCell="R14" sqref="R14:R18"/>
    </sheetView>
  </sheetViews>
  <sheetFormatPr defaultColWidth="11.42578125" defaultRowHeight="15"/>
  <cols>
    <col min="1" max="1" width="16.7109375" customWidth="1"/>
    <col min="2" max="3" width="6.28515625" customWidth="1"/>
    <col min="4" max="4" width="7" customWidth="1"/>
    <col min="5" max="5" width="3.4257812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42578125" customWidth="1"/>
    <col min="15" max="15" width="6.140625" customWidth="1"/>
    <col min="16" max="16" width="15.140625" customWidth="1"/>
    <col min="17" max="17" width="12.28515625" customWidth="1"/>
    <col min="18" max="256" width="8.7109375" customWidth="1"/>
  </cols>
  <sheetData>
    <row r="1" spans="1:17" ht="45" customHeight="1">
      <c r="A1" s="134"/>
      <c r="B1" s="134"/>
      <c r="C1" s="134"/>
      <c r="D1" s="134"/>
      <c r="E1" s="134"/>
      <c r="F1" s="134"/>
      <c r="G1" s="134"/>
      <c r="H1" s="134"/>
      <c r="I1" s="134"/>
      <c r="J1" s="134"/>
      <c r="K1" s="134"/>
      <c r="L1" s="134"/>
      <c r="M1" s="134"/>
      <c r="N1" s="134"/>
      <c r="O1" s="134"/>
      <c r="P1" s="134"/>
      <c r="Q1" s="134"/>
    </row>
    <row r="2" spans="1:17" ht="27" customHeight="1">
      <c r="A2" s="138" t="s">
        <v>272</v>
      </c>
      <c r="B2" s="167"/>
      <c r="C2" s="167"/>
      <c r="D2" s="139"/>
      <c r="E2" s="139"/>
      <c r="F2" s="139"/>
      <c r="G2" s="139"/>
      <c r="H2" s="139"/>
      <c r="I2" s="139"/>
      <c r="J2" s="139"/>
      <c r="K2" s="139"/>
      <c r="L2" s="139"/>
      <c r="M2" s="139"/>
      <c r="N2" s="139"/>
      <c r="O2" s="139"/>
      <c r="P2" s="139"/>
      <c r="Q2" s="140"/>
    </row>
    <row r="3" spans="1:17" ht="6" customHeight="1">
      <c r="A3" s="122"/>
      <c r="B3" s="123"/>
      <c r="C3" s="123"/>
      <c r="D3" s="123"/>
      <c r="E3" s="123"/>
      <c r="F3" s="123"/>
      <c r="G3" s="123"/>
      <c r="H3" s="123"/>
      <c r="I3" s="123"/>
      <c r="J3" s="123"/>
      <c r="K3" s="123"/>
      <c r="L3" s="123"/>
      <c r="M3" s="123"/>
      <c r="N3" s="123"/>
      <c r="O3" s="123"/>
      <c r="P3" s="19"/>
      <c r="Q3" s="7"/>
    </row>
    <row r="4" spans="1:17" ht="6.75" customHeight="1">
      <c r="A4" s="9"/>
      <c r="B4" s="10"/>
      <c r="C4" s="10"/>
      <c r="D4" s="10"/>
      <c r="E4" s="10"/>
      <c r="F4" s="10"/>
      <c r="G4" s="10"/>
      <c r="H4" s="10"/>
      <c r="I4" s="10"/>
      <c r="J4" s="10"/>
      <c r="K4" s="10"/>
      <c r="L4" s="10"/>
      <c r="M4" s="10"/>
      <c r="N4" s="10"/>
      <c r="O4" s="10"/>
      <c r="P4" s="11"/>
      <c r="Q4" s="45"/>
    </row>
    <row r="5" spans="1:17" ht="25.5" customHeight="1">
      <c r="A5" s="14" t="s">
        <v>17</v>
      </c>
      <c r="B5" s="2"/>
      <c r="C5" s="2"/>
      <c r="D5" s="2"/>
      <c r="E5" s="2"/>
      <c r="F5" s="2"/>
      <c r="G5" s="2"/>
      <c r="H5" s="2"/>
      <c r="I5" s="2"/>
      <c r="J5" s="2"/>
      <c r="K5" s="2"/>
      <c r="L5" s="2"/>
      <c r="M5" s="2"/>
      <c r="N5" s="2"/>
      <c r="O5" s="2"/>
      <c r="P5" s="5"/>
      <c r="Q5" s="45"/>
    </row>
    <row r="6" spans="1:17" ht="58.5" customHeight="1">
      <c r="A6" s="164" t="s">
        <v>273</v>
      </c>
      <c r="B6" s="165"/>
      <c r="C6" s="165"/>
      <c r="D6" s="165"/>
      <c r="E6" s="165"/>
      <c r="F6" s="165"/>
      <c r="G6" s="165"/>
      <c r="H6" s="165"/>
      <c r="I6" s="165"/>
      <c r="J6" s="165"/>
      <c r="K6" s="165"/>
      <c r="L6" s="165"/>
      <c r="M6" s="165"/>
      <c r="N6" s="165"/>
      <c r="O6" s="165"/>
      <c r="P6" s="166"/>
      <c r="Q6" s="45"/>
    </row>
    <row r="7" spans="1:17" ht="24.75" customHeight="1">
      <c r="A7" s="14" t="s">
        <v>18</v>
      </c>
      <c r="B7" s="2"/>
      <c r="C7" s="2"/>
      <c r="D7" s="2"/>
      <c r="E7" s="2"/>
      <c r="F7" s="2"/>
      <c r="G7" s="2"/>
      <c r="H7" s="2"/>
      <c r="I7" s="2"/>
      <c r="J7" s="2"/>
      <c r="K7" s="2"/>
      <c r="L7" s="2"/>
      <c r="M7" s="2"/>
      <c r="N7" s="2"/>
      <c r="O7" s="2"/>
      <c r="P7" s="5"/>
      <c r="Q7" s="45"/>
    </row>
    <row r="8" spans="1:17" ht="103.5" customHeight="1">
      <c r="A8" s="161" t="s">
        <v>310</v>
      </c>
      <c r="B8" s="162"/>
      <c r="C8" s="162"/>
      <c r="D8" s="162"/>
      <c r="E8" s="162"/>
      <c r="F8" s="162"/>
      <c r="G8" s="162"/>
      <c r="H8" s="162"/>
      <c r="I8" s="162"/>
      <c r="J8" s="162"/>
      <c r="K8" s="162"/>
      <c r="L8" s="162"/>
      <c r="M8" s="162"/>
      <c r="N8" s="162"/>
      <c r="O8" s="162"/>
      <c r="P8" s="163"/>
      <c r="Q8" s="45"/>
    </row>
    <row r="9" spans="1:17" ht="14.25" customHeight="1">
      <c r="A9" s="161"/>
      <c r="B9" s="162"/>
      <c r="C9" s="162"/>
      <c r="D9" s="162"/>
      <c r="E9" s="162"/>
      <c r="F9" s="162"/>
      <c r="G9" s="162"/>
      <c r="H9" s="162"/>
      <c r="I9" s="162"/>
      <c r="J9" s="162"/>
      <c r="K9" s="162"/>
      <c r="L9" s="162"/>
      <c r="M9" s="162"/>
      <c r="N9" s="162"/>
      <c r="O9" s="162"/>
      <c r="P9" s="163"/>
      <c r="Q9" s="45"/>
    </row>
    <row r="10" spans="1:17" ht="20.25" customHeight="1">
      <c r="A10" s="14" t="s">
        <v>19</v>
      </c>
      <c r="B10" s="2"/>
      <c r="C10" s="2"/>
      <c r="D10" s="2"/>
      <c r="E10" s="2"/>
      <c r="F10" s="2"/>
      <c r="G10" s="2"/>
      <c r="H10" s="2"/>
      <c r="I10" s="2"/>
      <c r="J10" s="2"/>
      <c r="K10" s="2"/>
      <c r="L10" s="2"/>
      <c r="M10" s="2"/>
      <c r="N10" s="2"/>
      <c r="O10" s="2"/>
      <c r="P10" s="5"/>
      <c r="Q10" s="45"/>
    </row>
    <row r="11" spans="1:17" ht="106.5" customHeight="1">
      <c r="A11" s="161" t="s">
        <v>311</v>
      </c>
      <c r="B11" s="162"/>
      <c r="C11" s="162"/>
      <c r="D11" s="162"/>
      <c r="E11" s="162"/>
      <c r="F11" s="162"/>
      <c r="G11" s="162"/>
      <c r="H11" s="162"/>
      <c r="I11" s="162"/>
      <c r="J11" s="162"/>
      <c r="K11" s="162"/>
      <c r="L11" s="162"/>
      <c r="M11" s="162"/>
      <c r="N11" s="162"/>
      <c r="O11" s="162"/>
      <c r="P11" s="163"/>
      <c r="Q11" s="45"/>
    </row>
    <row r="12" spans="1:17">
      <c r="A12" s="161"/>
      <c r="B12" s="162"/>
      <c r="C12" s="162"/>
      <c r="D12" s="162"/>
      <c r="E12" s="162"/>
      <c r="F12" s="162"/>
      <c r="G12" s="162"/>
      <c r="H12" s="162"/>
      <c r="I12" s="162"/>
      <c r="J12" s="162"/>
      <c r="K12" s="162"/>
      <c r="L12" s="162"/>
      <c r="M12" s="162"/>
      <c r="N12" s="162"/>
      <c r="O12" s="162"/>
      <c r="P12" s="163"/>
      <c r="Q12" s="45"/>
    </row>
    <row r="13" spans="1:17">
      <c r="A13" s="3"/>
      <c r="B13" s="4"/>
      <c r="C13" s="4"/>
      <c r="D13" s="4"/>
      <c r="E13" s="4"/>
      <c r="F13" s="4"/>
      <c r="G13" s="4"/>
      <c r="H13" s="4"/>
      <c r="I13" s="4"/>
      <c r="J13" s="4"/>
      <c r="K13" s="4"/>
      <c r="L13" s="4"/>
      <c r="M13" s="4"/>
      <c r="N13" s="4"/>
      <c r="O13" s="4"/>
      <c r="P13" s="6"/>
      <c r="Q13" s="45"/>
    </row>
  </sheetData>
  <dataConsolidate/>
  <mergeCells count="7">
    <mergeCell ref="A11:P12"/>
    <mergeCell ref="A1:Q1"/>
    <mergeCell ref="A6:P6"/>
    <mergeCell ref="A8:P8"/>
    <mergeCell ref="A9:P9"/>
    <mergeCell ref="A2:Q2"/>
    <mergeCell ref="A3:O3"/>
  </mergeCells>
  <pageMargins left="0.25" right="0.25" top="0.80208333333333337" bottom="0.75" header="0.3" footer="0.3"/>
  <pageSetup paperSize="9" scale="90" orientation="landscape" r:id="rId1"/>
  <headerFooter>
    <oddHeader xml:space="preserve">&amp;R&amp;8
</oddHeader>
    <oddFooter>&amp;R&amp;10MENA FCCG ABC Assessment Questionnaire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view="pageLayout" topLeftCell="A10" zoomScale="75" zoomScaleNormal="100" zoomScalePageLayoutView="75" workbookViewId="0">
      <selection activeCell="D14" sqref="D14:O15"/>
    </sheetView>
  </sheetViews>
  <sheetFormatPr defaultColWidth="11.42578125" defaultRowHeight="15"/>
  <cols>
    <col min="1" max="2" width="6.28515625" customWidth="1"/>
    <col min="3" max="3" width="11.7109375" customWidth="1"/>
    <col min="4" max="4" width="6.28515625" customWidth="1"/>
    <col min="5" max="5" width="23.140625" customWidth="1"/>
    <col min="6" max="8" width="21.7109375" customWidth="1"/>
    <col min="9" max="9" width="22.42578125" customWidth="1"/>
    <col min="10" max="10" width="10.42578125" bestFit="1" customWidth="1"/>
    <col min="11" max="11" width="4.7109375" customWidth="1"/>
    <col min="12" max="12" width="3.42578125" customWidth="1"/>
    <col min="13" max="13" width="6.140625" customWidth="1"/>
    <col min="14" max="14" width="4" customWidth="1"/>
    <col min="15" max="15" width="0.7109375" customWidth="1"/>
    <col min="16" max="16" width="19.7109375" customWidth="1"/>
    <col min="17" max="17" width="12.28515625" customWidth="1"/>
    <col min="18" max="257" width="8.7109375" customWidth="1"/>
  </cols>
  <sheetData>
    <row r="1" spans="1:17">
      <c r="A1" s="122"/>
      <c r="B1" s="123"/>
      <c r="C1" s="123"/>
      <c r="D1" s="123"/>
      <c r="E1" s="123"/>
      <c r="F1" s="123"/>
      <c r="G1" s="123"/>
      <c r="H1" s="123"/>
      <c r="I1" s="123"/>
      <c r="J1" s="123"/>
      <c r="K1" s="123"/>
      <c r="L1" s="123"/>
      <c r="M1" s="123"/>
      <c r="N1" s="123"/>
      <c r="O1" s="123"/>
      <c r="P1" s="123"/>
      <c r="Q1" s="168"/>
    </row>
    <row r="2" spans="1:17" ht="50.25" customHeight="1">
      <c r="A2" s="169"/>
      <c r="B2" s="170"/>
      <c r="C2" s="170"/>
      <c r="D2" s="170"/>
      <c r="E2" s="170"/>
      <c r="F2" s="170"/>
      <c r="G2" s="170"/>
      <c r="H2" s="170"/>
      <c r="I2" s="170"/>
      <c r="J2" s="170"/>
      <c r="K2" s="170"/>
      <c r="L2" s="170"/>
      <c r="M2" s="170"/>
      <c r="N2" s="170"/>
      <c r="O2" s="170"/>
      <c r="P2" s="170"/>
      <c r="Q2" s="171"/>
    </row>
    <row r="3" spans="1:17" ht="27" customHeight="1">
      <c r="A3" s="138" t="s">
        <v>270</v>
      </c>
      <c r="B3" s="167"/>
      <c r="C3" s="167"/>
      <c r="D3" s="139"/>
      <c r="E3" s="139"/>
      <c r="F3" s="139"/>
      <c r="G3" s="139"/>
      <c r="H3" s="139"/>
      <c r="I3" s="139"/>
      <c r="J3" s="139"/>
      <c r="K3" s="139"/>
      <c r="L3" s="139"/>
      <c r="M3" s="139"/>
      <c r="N3" s="139"/>
      <c r="O3" s="139"/>
      <c r="P3" s="139"/>
      <c r="Q3" s="140"/>
    </row>
    <row r="4" spans="1:17" ht="6" customHeight="1">
      <c r="A4" s="122"/>
      <c r="B4" s="123"/>
      <c r="C4" s="123"/>
      <c r="D4" s="123"/>
      <c r="E4" s="123"/>
      <c r="F4" s="123"/>
      <c r="G4" s="123"/>
      <c r="H4" s="123"/>
      <c r="I4" s="123"/>
      <c r="J4" s="123"/>
      <c r="K4" s="123"/>
      <c r="L4" s="123"/>
      <c r="M4" s="123"/>
      <c r="N4" s="19"/>
      <c r="O4" s="19"/>
      <c r="P4" s="19"/>
      <c r="Q4" s="7"/>
    </row>
    <row r="5" spans="1:17" ht="25.5" customHeight="1">
      <c r="A5" s="143" t="s">
        <v>20</v>
      </c>
      <c r="B5" s="144"/>
      <c r="C5" s="144"/>
      <c r="D5" s="144"/>
      <c r="E5" s="144"/>
      <c r="F5" s="144"/>
      <c r="G5" s="144"/>
      <c r="H5" s="144"/>
      <c r="I5" s="144"/>
      <c r="J5" s="144"/>
      <c r="K5" s="144"/>
      <c r="L5" s="144"/>
      <c r="M5" s="144"/>
      <c r="N5" s="144"/>
      <c r="O5" s="144"/>
      <c r="P5" s="144"/>
      <c r="Q5" s="145"/>
    </row>
    <row r="6" spans="1:17" ht="27" customHeight="1">
      <c r="A6" s="15"/>
      <c r="B6" s="16"/>
      <c r="C6" s="16"/>
      <c r="D6" s="16"/>
      <c r="E6" s="16"/>
      <c r="F6" s="16"/>
      <c r="G6" s="16"/>
      <c r="H6" s="16"/>
      <c r="I6" s="16"/>
      <c r="J6" s="16"/>
      <c r="K6" s="16"/>
      <c r="L6" s="16"/>
      <c r="M6" s="16"/>
      <c r="N6" s="16"/>
      <c r="O6" s="16"/>
      <c r="P6" s="16"/>
      <c r="Q6" s="197"/>
    </row>
    <row r="7" spans="1:17" ht="25.5" customHeight="1">
      <c r="A7" s="1"/>
      <c r="B7" s="2"/>
      <c r="C7" s="2"/>
      <c r="D7" s="2"/>
      <c r="E7" s="179" t="s">
        <v>314</v>
      </c>
      <c r="F7" s="180"/>
      <c r="G7" s="180"/>
      <c r="H7" s="180"/>
      <c r="I7" s="181"/>
      <c r="K7" s="2"/>
      <c r="L7" s="2"/>
      <c r="M7" s="2"/>
      <c r="N7" s="2"/>
      <c r="O7" s="2"/>
      <c r="P7" s="2"/>
      <c r="Q7" s="198"/>
    </row>
    <row r="8" spans="1:17" ht="24.75" customHeight="1">
      <c r="A8" s="1"/>
      <c r="B8" s="2"/>
      <c r="C8" s="2"/>
      <c r="D8" s="2"/>
      <c r="E8" s="35" t="s">
        <v>319</v>
      </c>
      <c r="F8" s="36" t="s">
        <v>21</v>
      </c>
      <c r="G8" s="32" t="s">
        <v>22</v>
      </c>
      <c r="H8" s="33" t="s">
        <v>23</v>
      </c>
      <c r="I8" s="31" t="s">
        <v>24</v>
      </c>
      <c r="K8" s="2"/>
      <c r="L8" s="2"/>
      <c r="M8" s="2"/>
      <c r="N8" s="2"/>
      <c r="O8" s="2"/>
      <c r="P8" s="2"/>
      <c r="Q8" s="198"/>
    </row>
    <row r="9" spans="1:17" ht="27.75" customHeight="1">
      <c r="A9" s="15"/>
      <c r="B9" s="16"/>
      <c r="C9" s="16"/>
      <c r="D9" s="16"/>
      <c r="E9" s="17" t="s">
        <v>320</v>
      </c>
      <c r="F9" s="30" t="s">
        <v>315</v>
      </c>
      <c r="G9" s="30" t="s">
        <v>316</v>
      </c>
      <c r="H9" s="30" t="s">
        <v>317</v>
      </c>
      <c r="I9" s="34" t="s">
        <v>318</v>
      </c>
      <c r="K9" s="16"/>
      <c r="L9" s="16"/>
      <c r="M9" s="16"/>
      <c r="N9" s="16"/>
      <c r="O9" s="16"/>
      <c r="P9" s="16"/>
      <c r="Q9" s="198"/>
    </row>
    <row r="10" spans="1:17">
      <c r="A10" s="1"/>
      <c r="B10" s="2"/>
      <c r="C10" s="2"/>
      <c r="D10" s="2"/>
      <c r="E10" s="2"/>
      <c r="F10" s="2"/>
      <c r="G10" s="2"/>
      <c r="H10" s="2"/>
      <c r="I10" s="2"/>
      <c r="J10" s="2"/>
      <c r="K10" s="2"/>
      <c r="L10" s="2"/>
      <c r="M10" s="2"/>
      <c r="N10" s="2"/>
      <c r="O10" s="2"/>
      <c r="P10" s="2"/>
      <c r="Q10" s="198"/>
    </row>
    <row r="11" spans="1:17" ht="17.25" customHeight="1">
      <c r="A11" s="1"/>
      <c r="B11" s="2"/>
      <c r="C11" s="2"/>
      <c r="D11" s="2"/>
      <c r="E11" s="2"/>
      <c r="F11" s="2"/>
      <c r="G11" s="2"/>
      <c r="H11" s="2"/>
      <c r="I11" s="2"/>
      <c r="J11" s="2"/>
      <c r="K11" s="2"/>
      <c r="L11" s="2"/>
      <c r="M11" s="2"/>
      <c r="N11" s="2"/>
      <c r="O11" s="2"/>
      <c r="P11" s="2"/>
      <c r="Q11" s="198"/>
    </row>
    <row r="12" spans="1:17" ht="22.5" customHeight="1">
      <c r="A12" s="178" t="s">
        <v>322</v>
      </c>
      <c r="B12" s="178"/>
      <c r="C12" s="178"/>
      <c r="D12" s="178"/>
      <c r="E12" s="178"/>
      <c r="F12" s="178"/>
      <c r="G12" s="178"/>
      <c r="H12" s="178"/>
      <c r="I12" s="178"/>
      <c r="J12" s="178"/>
      <c r="K12" s="178"/>
      <c r="L12" s="178"/>
      <c r="M12" s="178"/>
      <c r="N12" s="178"/>
      <c r="O12" s="178"/>
      <c r="P12" s="143"/>
      <c r="Q12" s="198"/>
    </row>
    <row r="13" spans="1:17" ht="37.35" customHeight="1">
      <c r="A13" s="134"/>
      <c r="B13" s="134"/>
      <c r="C13" s="134"/>
      <c r="D13" s="134"/>
      <c r="E13" s="134"/>
      <c r="F13" s="134"/>
      <c r="G13" s="134"/>
      <c r="H13" s="134"/>
      <c r="I13" s="134"/>
      <c r="J13" s="134"/>
      <c r="K13" s="134"/>
      <c r="L13" s="134"/>
      <c r="M13" s="134"/>
      <c r="N13" s="134"/>
      <c r="O13" s="134"/>
      <c r="P13" s="134"/>
      <c r="Q13" s="198"/>
    </row>
    <row r="14" spans="1:17" ht="51" customHeight="1">
      <c r="A14" s="2"/>
      <c r="B14" s="183" t="s">
        <v>25</v>
      </c>
      <c r="C14" s="183"/>
      <c r="D14" s="182" t="s">
        <v>26</v>
      </c>
      <c r="E14" s="182"/>
      <c r="F14" s="182"/>
      <c r="G14" s="182"/>
      <c r="H14" s="182"/>
      <c r="I14" s="182"/>
      <c r="J14" s="182"/>
      <c r="K14" s="182"/>
      <c r="L14" s="182"/>
      <c r="M14" s="182"/>
      <c r="N14" s="182"/>
      <c r="O14" s="182"/>
      <c r="P14" s="29"/>
      <c r="Q14" s="198"/>
    </row>
    <row r="15" spans="1:17" ht="15" hidden="1" customHeight="1">
      <c r="A15" s="2"/>
      <c r="B15" s="183"/>
      <c r="C15" s="183"/>
      <c r="D15" s="182"/>
      <c r="E15" s="182"/>
      <c r="F15" s="182"/>
      <c r="G15" s="182"/>
      <c r="H15" s="182"/>
      <c r="I15" s="182"/>
      <c r="J15" s="182"/>
      <c r="K15" s="182"/>
      <c r="L15" s="182"/>
      <c r="M15" s="182"/>
      <c r="N15" s="182"/>
      <c r="O15" s="182"/>
      <c r="P15" s="2"/>
      <c r="Q15" s="198"/>
    </row>
    <row r="16" spans="1:17" ht="40.35" customHeight="1">
      <c r="A16" s="2"/>
      <c r="B16" s="184" t="s">
        <v>27</v>
      </c>
      <c r="C16" s="185"/>
      <c r="D16" s="172" t="s">
        <v>274</v>
      </c>
      <c r="E16" s="173"/>
      <c r="F16" s="173"/>
      <c r="G16" s="173"/>
      <c r="H16" s="173"/>
      <c r="I16" s="173"/>
      <c r="J16" s="173"/>
      <c r="K16" s="173"/>
      <c r="L16" s="173"/>
      <c r="M16" s="173"/>
      <c r="N16" s="173"/>
      <c r="O16" s="174"/>
      <c r="P16" s="2"/>
      <c r="Q16" s="198"/>
    </row>
    <row r="17" spans="1:17" ht="4.3499999999999996" customHeight="1">
      <c r="A17" s="2"/>
      <c r="B17" s="186"/>
      <c r="C17" s="187"/>
      <c r="D17" s="175"/>
      <c r="E17" s="176"/>
      <c r="F17" s="176"/>
      <c r="G17" s="176"/>
      <c r="H17" s="176"/>
      <c r="I17" s="176"/>
      <c r="J17" s="176"/>
      <c r="K17" s="176"/>
      <c r="L17" s="176"/>
      <c r="M17" s="176"/>
      <c r="N17" s="176"/>
      <c r="O17" s="177"/>
      <c r="P17" s="2"/>
      <c r="Q17" s="198"/>
    </row>
    <row r="18" spans="1:17" ht="31.35" customHeight="1">
      <c r="A18" s="2"/>
      <c r="B18" s="188" t="s">
        <v>28</v>
      </c>
      <c r="C18" s="189"/>
      <c r="D18" s="172" t="s">
        <v>29</v>
      </c>
      <c r="E18" s="173"/>
      <c r="F18" s="173"/>
      <c r="G18" s="173"/>
      <c r="H18" s="173"/>
      <c r="I18" s="173"/>
      <c r="J18" s="173"/>
      <c r="K18" s="173"/>
      <c r="L18" s="173"/>
      <c r="M18" s="173"/>
      <c r="N18" s="173"/>
      <c r="O18" s="174"/>
      <c r="P18" s="2"/>
      <c r="Q18" s="198"/>
    </row>
    <row r="19" spans="1:17">
      <c r="A19" s="2"/>
      <c r="B19" s="190"/>
      <c r="C19" s="191"/>
      <c r="D19" s="175"/>
      <c r="E19" s="176"/>
      <c r="F19" s="176"/>
      <c r="G19" s="176"/>
      <c r="H19" s="176"/>
      <c r="I19" s="176"/>
      <c r="J19" s="176"/>
      <c r="K19" s="176"/>
      <c r="L19" s="176"/>
      <c r="M19" s="176"/>
      <c r="N19" s="176"/>
      <c r="O19" s="177"/>
      <c r="P19" s="2"/>
      <c r="Q19" s="198"/>
    </row>
    <row r="20" spans="1:17" ht="26.1" customHeight="1">
      <c r="A20" s="2"/>
      <c r="B20" s="192" t="s">
        <v>30</v>
      </c>
      <c r="C20" s="193"/>
      <c r="D20" s="172" t="s">
        <v>313</v>
      </c>
      <c r="E20" s="173"/>
      <c r="F20" s="173"/>
      <c r="G20" s="173"/>
      <c r="H20" s="173"/>
      <c r="I20" s="173"/>
      <c r="J20" s="173"/>
      <c r="K20" s="173"/>
      <c r="L20" s="173"/>
      <c r="M20" s="173"/>
      <c r="N20" s="173"/>
      <c r="O20" s="174"/>
      <c r="P20" s="2"/>
      <c r="Q20" s="198"/>
    </row>
    <row r="21" spans="1:17">
      <c r="A21" s="2"/>
      <c r="B21" s="194"/>
      <c r="C21" s="195"/>
      <c r="D21" s="175"/>
      <c r="E21" s="176"/>
      <c r="F21" s="176"/>
      <c r="G21" s="176"/>
      <c r="H21" s="176"/>
      <c r="I21" s="176"/>
      <c r="J21" s="176"/>
      <c r="K21" s="176"/>
      <c r="L21" s="176"/>
      <c r="M21" s="176"/>
      <c r="N21" s="176"/>
      <c r="O21" s="177"/>
      <c r="P21" s="2"/>
      <c r="Q21" s="198"/>
    </row>
    <row r="22" spans="1:17" ht="15" customHeight="1">
      <c r="A22" s="2"/>
      <c r="B22" s="200" t="s">
        <v>258</v>
      </c>
      <c r="C22" s="201"/>
      <c r="D22" s="172" t="s">
        <v>312</v>
      </c>
      <c r="E22" s="173"/>
      <c r="F22" s="173"/>
      <c r="G22" s="173"/>
      <c r="H22" s="173"/>
      <c r="I22" s="173"/>
      <c r="J22" s="173"/>
      <c r="K22" s="173"/>
      <c r="L22" s="173"/>
      <c r="M22" s="173"/>
      <c r="N22" s="173"/>
      <c r="O22" s="174"/>
      <c r="P22" s="2"/>
      <c r="Q22" s="198"/>
    </row>
    <row r="23" spans="1:17" ht="26.1" customHeight="1">
      <c r="A23" s="2"/>
      <c r="B23" s="202"/>
      <c r="C23" s="203"/>
      <c r="D23" s="175"/>
      <c r="E23" s="176"/>
      <c r="F23" s="176"/>
      <c r="G23" s="176"/>
      <c r="H23" s="176"/>
      <c r="I23" s="176"/>
      <c r="J23" s="176"/>
      <c r="K23" s="176"/>
      <c r="L23" s="176"/>
      <c r="M23" s="176"/>
      <c r="N23" s="176"/>
      <c r="O23" s="177"/>
      <c r="P23" s="2"/>
      <c r="Q23" s="198"/>
    </row>
    <row r="24" spans="1:17">
      <c r="Q24" s="199"/>
    </row>
    <row r="29" spans="1:17">
      <c r="M29" s="196"/>
      <c r="N29" s="196"/>
      <c r="O29" s="196"/>
      <c r="P29" s="196"/>
      <c r="Q29" s="196"/>
    </row>
    <row r="30" spans="1:17" ht="33" customHeight="1">
      <c r="M30" s="196"/>
      <c r="N30" s="196"/>
      <c r="O30" s="196"/>
      <c r="P30" s="196"/>
      <c r="Q30" s="196"/>
    </row>
    <row r="31" spans="1:17">
      <c r="P31" s="196"/>
      <c r="Q31" s="196"/>
    </row>
  </sheetData>
  <dataConsolidate/>
  <mergeCells count="20">
    <mergeCell ref="P31:Q31"/>
    <mergeCell ref="M29:Q30"/>
    <mergeCell ref="A5:Q5"/>
    <mergeCell ref="Q6:Q24"/>
    <mergeCell ref="B22:C23"/>
    <mergeCell ref="D22:O23"/>
    <mergeCell ref="A1:Q2"/>
    <mergeCell ref="A13:P13"/>
    <mergeCell ref="D20:O21"/>
    <mergeCell ref="A12:P12"/>
    <mergeCell ref="A3:Q3"/>
    <mergeCell ref="A4:M4"/>
    <mergeCell ref="D16:O17"/>
    <mergeCell ref="E7:I7"/>
    <mergeCell ref="D14:O15"/>
    <mergeCell ref="B14:C15"/>
    <mergeCell ref="B16:C17"/>
    <mergeCell ref="B18:C19"/>
    <mergeCell ref="B20:C21"/>
    <mergeCell ref="D18:O19"/>
  </mergeCells>
  <pageMargins left="0.25" right="0.25" top="0.80208333333333337" bottom="0.75" header="0.3" footer="0.3"/>
  <pageSetup paperSize="9" scale="70" fitToHeight="0" orientation="landscape" r:id="rId1"/>
  <headerFooter>
    <oddFooter>&amp;L&amp;10
&amp;R&amp;10MENA FCCG ABC Assessment Questionnaire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7109375" customWidth="1"/>
  </cols>
  <sheetData>
    <row r="1" spans="1:3">
      <c r="A1" t="s">
        <v>253</v>
      </c>
      <c r="B1" t="s">
        <v>254</v>
      </c>
      <c r="C1" t="s">
        <v>255</v>
      </c>
    </row>
    <row r="2" spans="1:3">
      <c r="A2" s="8"/>
      <c r="B2" s="8"/>
      <c r="C2" s="8"/>
    </row>
    <row r="3" spans="1:3">
      <c r="A3" s="18" t="s">
        <v>118</v>
      </c>
      <c r="B3" s="18" t="s">
        <v>256</v>
      </c>
      <c r="C3" s="18" t="s">
        <v>257</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7"/>
  <sheetViews>
    <sheetView topLeftCell="A4" zoomScale="50" zoomScaleNormal="50" workbookViewId="0">
      <selection activeCell="H262" sqref="H262"/>
    </sheetView>
  </sheetViews>
  <sheetFormatPr defaultColWidth="9.140625" defaultRowHeight="24"/>
  <cols>
    <col min="1" max="1" width="31.7109375" style="26" customWidth="1"/>
    <col min="2" max="2" width="17.5703125" style="25" customWidth="1"/>
    <col min="3" max="3" width="34.7109375" style="100" customWidth="1"/>
    <col min="4" max="4" width="15.85546875" style="25" customWidth="1"/>
    <col min="5" max="5" width="221.7109375" style="23" customWidth="1"/>
    <col min="6" max="6" width="26.42578125" style="21" customWidth="1"/>
    <col min="7" max="7" width="30.28515625" style="46" customWidth="1"/>
    <col min="8" max="8" width="27.5703125" style="102" customWidth="1"/>
    <col min="9" max="9" width="79.85546875" style="22" customWidth="1"/>
    <col min="10" max="10" width="76.42578125" style="22" customWidth="1"/>
    <col min="11" max="11" width="73.85546875" style="21" customWidth="1"/>
    <col min="12" max="12" width="9.140625" style="25" customWidth="1"/>
    <col min="13" max="13" width="22.140625" style="25" customWidth="1"/>
    <col min="14" max="32" width="9.140625" style="25" customWidth="1"/>
    <col min="33" max="16384" width="9.140625" style="25"/>
  </cols>
  <sheetData>
    <row r="1" spans="1:11" s="20" customFormat="1" ht="74.25" customHeight="1" thickBot="1">
      <c r="A1" s="206" t="s">
        <v>271</v>
      </c>
      <c r="B1" s="206"/>
      <c r="C1" s="206"/>
      <c r="D1" s="206"/>
      <c r="E1" s="206"/>
      <c r="F1" s="206"/>
      <c r="G1" s="206"/>
      <c r="H1" s="206"/>
      <c r="I1" s="206"/>
      <c r="J1" s="206"/>
      <c r="K1" s="206"/>
    </row>
    <row r="2" spans="1:11" s="20" customFormat="1" ht="15.75" hidden="1" customHeight="1" thickBot="1">
      <c r="A2" s="207"/>
      <c r="B2" s="207"/>
      <c r="C2" s="207"/>
      <c r="D2" s="207"/>
      <c r="E2" s="207"/>
      <c r="F2" s="207"/>
      <c r="G2" s="207"/>
      <c r="H2" s="207"/>
      <c r="I2" s="207"/>
      <c r="J2" s="207"/>
      <c r="K2" s="207"/>
    </row>
    <row r="3" spans="1:11" s="24" customFormat="1" ht="36">
      <c r="A3" s="97" t="s">
        <v>31</v>
      </c>
      <c r="B3" s="47" t="s">
        <v>32</v>
      </c>
      <c r="C3" s="99" t="s">
        <v>33</v>
      </c>
      <c r="D3" s="47" t="s">
        <v>34</v>
      </c>
      <c r="E3" s="48" t="s">
        <v>35</v>
      </c>
      <c r="F3" s="47" t="s">
        <v>36</v>
      </c>
      <c r="G3" s="49" t="s">
        <v>321</v>
      </c>
      <c r="H3" s="101" t="s">
        <v>37</v>
      </c>
      <c r="I3" s="47" t="s">
        <v>298</v>
      </c>
      <c r="J3" s="50" t="s">
        <v>279</v>
      </c>
      <c r="K3" s="51" t="s">
        <v>262</v>
      </c>
    </row>
    <row r="4" spans="1:11" ht="24.95" customHeight="1">
      <c r="A4" s="208" t="s">
        <v>284</v>
      </c>
      <c r="B4" s="209">
        <v>7.1400000000000005E-2</v>
      </c>
      <c r="C4" s="210" t="s">
        <v>38</v>
      </c>
      <c r="D4" s="209">
        <f>100%/4</f>
        <v>0.25</v>
      </c>
      <c r="E4" s="52" t="s">
        <v>39</v>
      </c>
      <c r="F4" s="53">
        <f>1/3</f>
        <v>0.33333333333333331</v>
      </c>
      <c r="G4" s="103">
        <v>1</v>
      </c>
      <c r="H4" s="63">
        <f>B4*D4*F4*G4</f>
        <v>5.9500000000000004E-3</v>
      </c>
      <c r="I4" s="54"/>
      <c r="J4" s="55"/>
      <c r="K4" s="54"/>
    </row>
    <row r="5" spans="1:11" ht="24.95" customHeight="1">
      <c r="A5" s="208"/>
      <c r="B5" s="209"/>
      <c r="C5" s="210"/>
      <c r="D5" s="209"/>
      <c r="E5" s="52" t="s">
        <v>40</v>
      </c>
      <c r="F5" s="53">
        <f>1/3</f>
        <v>0.33333333333333331</v>
      </c>
      <c r="G5" s="103">
        <v>1</v>
      </c>
      <c r="H5" s="63">
        <f>B4*D4*F5*G5</f>
        <v>5.9500000000000004E-3</v>
      </c>
      <c r="I5" s="54"/>
      <c r="J5" s="54"/>
      <c r="K5" s="54"/>
    </row>
    <row r="6" spans="1:11" ht="24.95" customHeight="1">
      <c r="A6" s="208"/>
      <c r="B6" s="209"/>
      <c r="C6" s="210"/>
      <c r="D6" s="209"/>
      <c r="E6" s="52" t="s">
        <v>41</v>
      </c>
      <c r="F6" s="53">
        <f>1/3</f>
        <v>0.33333333333333331</v>
      </c>
      <c r="G6" s="103">
        <v>1</v>
      </c>
      <c r="H6" s="63">
        <f>B4*D4*F6*G6</f>
        <v>5.9500000000000004E-3</v>
      </c>
      <c r="I6" s="54"/>
      <c r="J6" s="54"/>
      <c r="K6" s="54"/>
    </row>
    <row r="7" spans="1:11" s="26" customFormat="1" ht="24.95" customHeight="1">
      <c r="A7" s="208"/>
      <c r="B7" s="209"/>
      <c r="C7" s="210"/>
      <c r="D7" s="209"/>
      <c r="E7" s="56" t="s">
        <v>42</v>
      </c>
      <c r="F7" s="57">
        <f>SUM(F4:F6)</f>
        <v>1</v>
      </c>
      <c r="G7" s="58">
        <f>AVERAGE(G4:G6)</f>
        <v>1</v>
      </c>
      <c r="H7" s="59">
        <f>SUM(H4:H6)</f>
        <v>1.7850000000000001E-2</v>
      </c>
      <c r="I7" s="60"/>
      <c r="J7" s="60"/>
      <c r="K7" s="60"/>
    </row>
    <row r="8" spans="1:11" ht="24.95" customHeight="1">
      <c r="A8" s="208"/>
      <c r="B8" s="209"/>
      <c r="C8" s="218" t="s">
        <v>43</v>
      </c>
      <c r="D8" s="221">
        <f>100%/4</f>
        <v>0.25</v>
      </c>
      <c r="E8" s="61" t="s">
        <v>44</v>
      </c>
      <c r="F8" s="62">
        <f>1/9</f>
        <v>0.1111111111111111</v>
      </c>
      <c r="G8" s="103">
        <v>1</v>
      </c>
      <c r="H8" s="63">
        <f>B4*D8*F8*G8</f>
        <v>1.9833333333333335E-3</v>
      </c>
      <c r="I8" s="54"/>
      <c r="J8" s="54"/>
      <c r="K8" s="54"/>
    </row>
    <row r="9" spans="1:11" ht="24.95" customHeight="1">
      <c r="A9" s="208"/>
      <c r="B9" s="209"/>
      <c r="C9" s="219"/>
      <c r="D9" s="222"/>
      <c r="E9" s="52" t="s">
        <v>45</v>
      </c>
      <c r="F9" s="62">
        <f t="shared" ref="F9:F16" si="0">1/9</f>
        <v>0.1111111111111111</v>
      </c>
      <c r="G9" s="103">
        <v>1</v>
      </c>
      <c r="H9" s="63">
        <f>B4*D8*F9*G9</f>
        <v>1.9833333333333335E-3</v>
      </c>
      <c r="I9" s="54"/>
      <c r="J9" s="54"/>
      <c r="K9" s="54"/>
    </row>
    <row r="10" spans="1:11" ht="24.95" customHeight="1">
      <c r="A10" s="208"/>
      <c r="B10" s="209"/>
      <c r="C10" s="219"/>
      <c r="D10" s="222"/>
      <c r="E10" s="61" t="s">
        <v>46</v>
      </c>
      <c r="F10" s="62">
        <f t="shared" si="0"/>
        <v>0.1111111111111111</v>
      </c>
      <c r="G10" s="103">
        <v>1</v>
      </c>
      <c r="H10" s="63">
        <f>B4*D8*F10*G10</f>
        <v>1.9833333333333335E-3</v>
      </c>
      <c r="I10" s="54"/>
      <c r="J10" s="54"/>
      <c r="K10" s="54"/>
    </row>
    <row r="11" spans="1:11" ht="24.95" customHeight="1">
      <c r="A11" s="208"/>
      <c r="B11" s="209"/>
      <c r="C11" s="219"/>
      <c r="D11" s="222"/>
      <c r="E11" s="61" t="s">
        <v>299</v>
      </c>
      <c r="F11" s="62">
        <f t="shared" si="0"/>
        <v>0.1111111111111111</v>
      </c>
      <c r="G11" s="103">
        <v>1</v>
      </c>
      <c r="H11" s="63">
        <f>B4*D8*F11*G11</f>
        <v>1.9833333333333335E-3</v>
      </c>
      <c r="I11" s="54"/>
      <c r="J11" s="54"/>
      <c r="K11" s="54"/>
    </row>
    <row r="12" spans="1:11" ht="24.95" customHeight="1">
      <c r="A12" s="208"/>
      <c r="B12" s="209"/>
      <c r="C12" s="219"/>
      <c r="D12" s="222"/>
      <c r="E12" s="61" t="s">
        <v>47</v>
      </c>
      <c r="F12" s="62">
        <f t="shared" si="0"/>
        <v>0.1111111111111111</v>
      </c>
      <c r="G12" s="103">
        <v>1</v>
      </c>
      <c r="H12" s="63">
        <f>B4*D8*F12*G12</f>
        <v>1.9833333333333335E-3</v>
      </c>
      <c r="I12" s="54"/>
      <c r="J12" s="55"/>
      <c r="K12" s="54"/>
    </row>
    <row r="13" spans="1:11" ht="24.95" customHeight="1">
      <c r="A13" s="208"/>
      <c r="B13" s="209"/>
      <c r="C13" s="219"/>
      <c r="D13" s="222"/>
      <c r="E13" s="61" t="s">
        <v>300</v>
      </c>
      <c r="F13" s="62">
        <f t="shared" si="0"/>
        <v>0.1111111111111111</v>
      </c>
      <c r="G13" s="103">
        <v>1</v>
      </c>
      <c r="H13" s="64">
        <f>B4*D8*F13*G13</f>
        <v>1.9833333333333335E-3</v>
      </c>
      <c r="I13" s="54"/>
      <c r="J13" s="54"/>
      <c r="K13" s="54"/>
    </row>
    <row r="14" spans="1:11" ht="24.95" customHeight="1">
      <c r="A14" s="208"/>
      <c r="B14" s="209"/>
      <c r="C14" s="219"/>
      <c r="D14" s="222"/>
      <c r="E14" s="61" t="s">
        <v>48</v>
      </c>
      <c r="F14" s="62">
        <f t="shared" si="0"/>
        <v>0.1111111111111111</v>
      </c>
      <c r="G14" s="103">
        <v>1</v>
      </c>
      <c r="H14" s="64">
        <f>B4*D8*F14*G14</f>
        <v>1.9833333333333335E-3</v>
      </c>
      <c r="I14" s="54"/>
      <c r="J14" s="54"/>
      <c r="K14" s="54"/>
    </row>
    <row r="15" spans="1:11" ht="24.95" customHeight="1">
      <c r="A15" s="208"/>
      <c r="B15" s="209"/>
      <c r="C15" s="219"/>
      <c r="D15" s="222"/>
      <c r="E15" s="61" t="s">
        <v>301</v>
      </c>
      <c r="F15" s="62">
        <f t="shared" si="0"/>
        <v>0.1111111111111111</v>
      </c>
      <c r="G15" s="103">
        <v>1</v>
      </c>
      <c r="H15" s="64">
        <f>B4*D8*F15*G15</f>
        <v>1.9833333333333335E-3</v>
      </c>
      <c r="I15" s="54"/>
      <c r="J15" s="54"/>
      <c r="K15" s="54"/>
    </row>
    <row r="16" spans="1:11" ht="24.95" customHeight="1">
      <c r="A16" s="208"/>
      <c r="B16" s="209"/>
      <c r="C16" s="219"/>
      <c r="D16" s="222"/>
      <c r="E16" s="61" t="s">
        <v>280</v>
      </c>
      <c r="F16" s="62">
        <f t="shared" si="0"/>
        <v>0.1111111111111111</v>
      </c>
      <c r="G16" s="103">
        <v>1</v>
      </c>
      <c r="H16" s="64">
        <f>B5*D9*F16*G16</f>
        <v>0</v>
      </c>
      <c r="I16" s="55"/>
      <c r="J16" s="54"/>
      <c r="K16" s="54"/>
    </row>
    <row r="17" spans="1:11" s="26" customFormat="1" ht="24.95" customHeight="1">
      <c r="A17" s="208"/>
      <c r="B17" s="209"/>
      <c r="C17" s="220"/>
      <c r="D17" s="223"/>
      <c r="E17" s="56" t="s">
        <v>42</v>
      </c>
      <c r="F17" s="57">
        <f>SUM(F8:F16)</f>
        <v>1.0000000000000002</v>
      </c>
      <c r="G17" s="58">
        <f>AVERAGE(G8:G16)</f>
        <v>1</v>
      </c>
      <c r="H17" s="59">
        <f>SUM(H8:H16)</f>
        <v>1.5866666666666668E-2</v>
      </c>
      <c r="I17" s="60"/>
      <c r="J17" s="60"/>
      <c r="K17" s="60"/>
    </row>
    <row r="18" spans="1:11" ht="24.95" customHeight="1">
      <c r="A18" s="208"/>
      <c r="B18" s="209"/>
      <c r="C18" s="218" t="s">
        <v>49</v>
      </c>
      <c r="D18" s="221">
        <f>100%/4</f>
        <v>0.25</v>
      </c>
      <c r="E18" s="52" t="s">
        <v>50</v>
      </c>
      <c r="F18" s="62">
        <f>1/3</f>
        <v>0.33333333333333331</v>
      </c>
      <c r="G18" s="103">
        <v>1</v>
      </c>
      <c r="H18" s="64">
        <f>B4*D18*F18*G18</f>
        <v>5.9500000000000004E-3</v>
      </c>
      <c r="I18" s="65"/>
      <c r="J18" s="65"/>
      <c r="K18" s="54"/>
    </row>
    <row r="19" spans="1:11" ht="24.95" customHeight="1">
      <c r="A19" s="208"/>
      <c r="B19" s="209"/>
      <c r="C19" s="219"/>
      <c r="D19" s="222"/>
      <c r="E19" s="52" t="s">
        <v>51</v>
      </c>
      <c r="F19" s="62">
        <f>1/3</f>
        <v>0.33333333333333331</v>
      </c>
      <c r="G19" s="103">
        <v>1</v>
      </c>
      <c r="H19" s="64">
        <f>B4*D18*F19*G19</f>
        <v>5.9500000000000004E-3</v>
      </c>
      <c r="I19" s="66"/>
      <c r="J19" s="66"/>
      <c r="K19" s="54"/>
    </row>
    <row r="20" spans="1:11" ht="24.95" customHeight="1">
      <c r="A20" s="208"/>
      <c r="B20" s="209"/>
      <c r="C20" s="219"/>
      <c r="D20" s="222"/>
      <c r="E20" s="52" t="s">
        <v>52</v>
      </c>
      <c r="F20" s="62">
        <f>1/3</f>
        <v>0.33333333333333331</v>
      </c>
      <c r="G20" s="103">
        <v>1</v>
      </c>
      <c r="H20" s="64">
        <f>B4*D18*F20*G20</f>
        <v>5.9500000000000004E-3</v>
      </c>
      <c r="I20" s="65"/>
      <c r="J20" s="65"/>
      <c r="K20" s="54"/>
    </row>
    <row r="21" spans="1:11" ht="24.95" customHeight="1">
      <c r="A21" s="208"/>
      <c r="B21" s="209"/>
      <c r="C21" s="220"/>
      <c r="D21" s="223"/>
      <c r="E21" s="56" t="s">
        <v>42</v>
      </c>
      <c r="F21" s="57">
        <f>SUM(F18:F20)</f>
        <v>1</v>
      </c>
      <c r="G21" s="58">
        <f>AVERAGE(G18:G20)</f>
        <v>1</v>
      </c>
      <c r="H21" s="59">
        <f>SUM(H18:H20)</f>
        <v>1.7850000000000001E-2</v>
      </c>
      <c r="I21" s="60"/>
      <c r="J21" s="60"/>
      <c r="K21" s="60"/>
    </row>
    <row r="22" spans="1:11" s="26" customFormat="1" ht="24.95" customHeight="1">
      <c r="A22" s="208"/>
      <c r="B22" s="209"/>
      <c r="C22" s="210" t="s">
        <v>53</v>
      </c>
      <c r="D22" s="209">
        <f>100%/4</f>
        <v>0.25</v>
      </c>
      <c r="E22" s="52" t="s">
        <v>54</v>
      </c>
      <c r="F22" s="62">
        <f>1/5</f>
        <v>0.2</v>
      </c>
      <c r="G22" s="103">
        <v>1</v>
      </c>
      <c r="H22" s="64">
        <f>B4*D22*F22*G22</f>
        <v>3.5700000000000003E-3</v>
      </c>
      <c r="I22" s="65"/>
      <c r="J22" s="65"/>
      <c r="K22" s="65"/>
    </row>
    <row r="23" spans="1:11" ht="24.95" customHeight="1">
      <c r="A23" s="208"/>
      <c r="B23" s="209"/>
      <c r="C23" s="210"/>
      <c r="D23" s="209"/>
      <c r="E23" s="52" t="s">
        <v>302</v>
      </c>
      <c r="F23" s="62">
        <f>1/5</f>
        <v>0.2</v>
      </c>
      <c r="G23" s="103">
        <v>1</v>
      </c>
      <c r="H23" s="63">
        <f>B4*D22*F23*G23</f>
        <v>3.5700000000000003E-3</v>
      </c>
      <c r="I23" s="65"/>
      <c r="J23" s="65"/>
      <c r="K23" s="65"/>
    </row>
    <row r="24" spans="1:11" ht="24.95" customHeight="1">
      <c r="A24" s="208"/>
      <c r="B24" s="209"/>
      <c r="C24" s="210"/>
      <c r="D24" s="209"/>
      <c r="E24" s="52" t="s">
        <v>55</v>
      </c>
      <c r="F24" s="62">
        <f>1/5</f>
        <v>0.2</v>
      </c>
      <c r="G24" s="103">
        <v>1</v>
      </c>
      <c r="H24" s="64">
        <f>B4*D22*F24*G24</f>
        <v>3.5700000000000003E-3</v>
      </c>
      <c r="I24" s="65"/>
      <c r="J24" s="65"/>
      <c r="K24" s="65"/>
    </row>
    <row r="25" spans="1:11" ht="35.25" customHeight="1">
      <c r="A25" s="208"/>
      <c r="B25" s="209"/>
      <c r="C25" s="210"/>
      <c r="D25" s="209"/>
      <c r="E25" s="52" t="s">
        <v>56</v>
      </c>
      <c r="F25" s="62">
        <f>1/5</f>
        <v>0.2</v>
      </c>
      <c r="G25" s="103">
        <v>1</v>
      </c>
      <c r="H25" s="64">
        <f>B4*D22*F25*G25</f>
        <v>3.5700000000000003E-3</v>
      </c>
      <c r="I25" s="65"/>
      <c r="J25" s="65"/>
      <c r="K25" s="65"/>
    </row>
    <row r="26" spans="1:11" ht="24.95" customHeight="1">
      <c r="A26" s="208"/>
      <c r="B26" s="209"/>
      <c r="C26" s="210"/>
      <c r="D26" s="209"/>
      <c r="E26" s="52" t="s">
        <v>57</v>
      </c>
      <c r="F26" s="62">
        <f>1/5</f>
        <v>0.2</v>
      </c>
      <c r="G26" s="103">
        <v>1</v>
      </c>
      <c r="H26" s="64">
        <f>B4*D22*F26*G26</f>
        <v>3.5700000000000003E-3</v>
      </c>
      <c r="I26" s="65"/>
      <c r="J26" s="65"/>
      <c r="K26" s="65"/>
    </row>
    <row r="27" spans="1:11" s="26" customFormat="1" ht="24.95" customHeight="1">
      <c r="A27" s="208"/>
      <c r="B27" s="209"/>
      <c r="C27" s="210"/>
      <c r="D27" s="209"/>
      <c r="E27" s="56" t="s">
        <v>42</v>
      </c>
      <c r="F27" s="57">
        <f>SUM(F22:F26)</f>
        <v>1</v>
      </c>
      <c r="G27" s="58">
        <f>AVERAGE(G22:G26)</f>
        <v>1</v>
      </c>
      <c r="H27" s="59">
        <f>SUM(H22:H26)</f>
        <v>1.7850000000000001E-2</v>
      </c>
      <c r="I27" s="60"/>
      <c r="J27" s="60"/>
      <c r="K27" s="60"/>
    </row>
    <row r="28" spans="1:11" s="24" customFormat="1" ht="24.95" customHeight="1">
      <c r="A28" s="214" t="s">
        <v>58</v>
      </c>
      <c r="B28" s="215"/>
      <c r="C28" s="215"/>
      <c r="D28" s="215"/>
      <c r="E28" s="215"/>
      <c r="F28" s="216"/>
      <c r="G28" s="58">
        <f>AVERAGE(G7,G17,G21,G27)</f>
        <v>1</v>
      </c>
      <c r="H28" s="67">
        <f>SUM(H7,H17,H21,H27)</f>
        <v>6.9416666666666682E-2</v>
      </c>
      <c r="I28" s="68"/>
      <c r="J28" s="68"/>
      <c r="K28" s="68"/>
    </row>
    <row r="29" spans="1:11" ht="24.95" customHeight="1">
      <c r="A29" s="208" t="s">
        <v>285</v>
      </c>
      <c r="B29" s="221">
        <v>7.1400000000000005E-2</v>
      </c>
      <c r="C29" s="218" t="s">
        <v>59</v>
      </c>
      <c r="D29" s="221">
        <f>100%/2</f>
        <v>0.5</v>
      </c>
      <c r="E29" s="61" t="s">
        <v>60</v>
      </c>
      <c r="F29" s="62">
        <f t="shared" ref="F29:F35" si="1">1/7</f>
        <v>0.14285714285714285</v>
      </c>
      <c r="G29" s="103">
        <v>1</v>
      </c>
      <c r="H29" s="64">
        <f>B29*D29*F29*G29</f>
        <v>5.1000000000000004E-3</v>
      </c>
      <c r="I29" s="65"/>
      <c r="J29" s="65"/>
      <c r="K29" s="65"/>
    </row>
    <row r="30" spans="1:11" ht="24.95" customHeight="1">
      <c r="A30" s="228"/>
      <c r="B30" s="222"/>
      <c r="C30" s="219"/>
      <c r="D30" s="222"/>
      <c r="E30" s="55" t="s">
        <v>61</v>
      </c>
      <c r="F30" s="62">
        <f t="shared" si="1"/>
        <v>0.14285714285714285</v>
      </c>
      <c r="G30" s="103">
        <v>1</v>
      </c>
      <c r="H30" s="64">
        <f>B29*D29*F30*G30</f>
        <v>5.1000000000000004E-3</v>
      </c>
      <c r="I30" s="65"/>
      <c r="J30" s="65"/>
      <c r="K30" s="65"/>
    </row>
    <row r="31" spans="1:11" ht="24.95" customHeight="1">
      <c r="A31" s="228"/>
      <c r="B31" s="222"/>
      <c r="C31" s="219"/>
      <c r="D31" s="222"/>
      <c r="E31" s="55" t="s">
        <v>62</v>
      </c>
      <c r="F31" s="62">
        <f t="shared" si="1"/>
        <v>0.14285714285714285</v>
      </c>
      <c r="G31" s="103">
        <v>1</v>
      </c>
      <c r="H31" s="64">
        <f>B29*D29*F31*G31</f>
        <v>5.1000000000000004E-3</v>
      </c>
      <c r="I31" s="65"/>
      <c r="J31" s="65"/>
      <c r="K31" s="65"/>
    </row>
    <row r="32" spans="1:11" ht="24.95" customHeight="1">
      <c r="A32" s="228"/>
      <c r="B32" s="222"/>
      <c r="C32" s="219"/>
      <c r="D32" s="222"/>
      <c r="E32" s="55" t="s">
        <v>63</v>
      </c>
      <c r="F32" s="62">
        <f t="shared" si="1"/>
        <v>0.14285714285714285</v>
      </c>
      <c r="G32" s="103">
        <v>1</v>
      </c>
      <c r="H32" s="64">
        <f>B29*D29*F32*G32</f>
        <v>5.1000000000000004E-3</v>
      </c>
      <c r="I32" s="69"/>
      <c r="J32" s="69"/>
      <c r="K32" s="65"/>
    </row>
    <row r="33" spans="1:11" ht="24.95" customHeight="1">
      <c r="A33" s="228"/>
      <c r="B33" s="222"/>
      <c r="C33" s="219"/>
      <c r="D33" s="222"/>
      <c r="E33" s="61" t="s">
        <v>64</v>
      </c>
      <c r="F33" s="62">
        <f t="shared" si="1"/>
        <v>0.14285714285714285</v>
      </c>
      <c r="G33" s="103">
        <v>1</v>
      </c>
      <c r="H33" s="64">
        <f>B29*D29*F33*G33</f>
        <v>5.1000000000000004E-3</v>
      </c>
      <c r="I33" s="69"/>
      <c r="J33" s="69"/>
      <c r="K33" s="65"/>
    </row>
    <row r="34" spans="1:11" ht="24.95" customHeight="1">
      <c r="A34" s="228"/>
      <c r="B34" s="222"/>
      <c r="C34" s="219"/>
      <c r="D34" s="222"/>
      <c r="E34" s="61" t="s">
        <v>303</v>
      </c>
      <c r="F34" s="62">
        <f t="shared" si="1"/>
        <v>0.14285714285714285</v>
      </c>
      <c r="G34" s="103">
        <v>1</v>
      </c>
      <c r="H34" s="64">
        <f>B29*D29*F34*G34</f>
        <v>5.1000000000000004E-3</v>
      </c>
      <c r="I34" s="69"/>
      <c r="J34" s="69"/>
      <c r="K34" s="65"/>
    </row>
    <row r="35" spans="1:11" ht="24.95" customHeight="1">
      <c r="A35" s="228"/>
      <c r="B35" s="222"/>
      <c r="C35" s="219"/>
      <c r="D35" s="222"/>
      <c r="E35" s="61" t="s">
        <v>304</v>
      </c>
      <c r="F35" s="62">
        <f t="shared" si="1"/>
        <v>0.14285714285714285</v>
      </c>
      <c r="G35" s="103">
        <v>1</v>
      </c>
      <c r="H35" s="64">
        <f>B29*D29*F35*G35</f>
        <v>5.1000000000000004E-3</v>
      </c>
      <c r="I35" s="69"/>
      <c r="J35" s="69"/>
      <c r="K35" s="65"/>
    </row>
    <row r="36" spans="1:11" s="26" customFormat="1" ht="24.95" customHeight="1">
      <c r="A36" s="228"/>
      <c r="B36" s="222"/>
      <c r="C36" s="220"/>
      <c r="D36" s="223"/>
      <c r="E36" s="56" t="s">
        <v>42</v>
      </c>
      <c r="F36" s="57">
        <f>SUM(F29:F35)</f>
        <v>0.99999999999999978</v>
      </c>
      <c r="G36" s="58">
        <f>AVERAGE(G29:G35)</f>
        <v>1</v>
      </c>
      <c r="H36" s="59">
        <f>SUM(H29:H35)</f>
        <v>3.5700000000000003E-2</v>
      </c>
      <c r="I36" s="60"/>
      <c r="J36" s="60"/>
      <c r="K36" s="60"/>
    </row>
    <row r="37" spans="1:11" ht="24.95" customHeight="1">
      <c r="A37" s="228"/>
      <c r="B37" s="222"/>
      <c r="C37" s="218" t="s">
        <v>65</v>
      </c>
      <c r="D37" s="221">
        <f>100%/2</f>
        <v>0.5</v>
      </c>
      <c r="E37" s="52" t="s">
        <v>66</v>
      </c>
      <c r="F37" s="62">
        <f>1/6</f>
        <v>0.16666666666666666</v>
      </c>
      <c r="G37" s="103">
        <v>1</v>
      </c>
      <c r="H37" s="64">
        <f>B29*D37*F37*G37</f>
        <v>5.9500000000000004E-3</v>
      </c>
      <c r="I37" s="65"/>
      <c r="J37" s="65"/>
      <c r="K37" s="65"/>
    </row>
    <row r="38" spans="1:11" ht="24.95" customHeight="1">
      <c r="A38" s="228"/>
      <c r="B38" s="222"/>
      <c r="C38" s="219"/>
      <c r="D38" s="222"/>
      <c r="E38" s="52" t="s">
        <v>67</v>
      </c>
      <c r="F38" s="62">
        <f t="shared" ref="F38:F42" si="2">1/6</f>
        <v>0.16666666666666666</v>
      </c>
      <c r="G38" s="103">
        <v>1</v>
      </c>
      <c r="H38" s="64">
        <f>B29*D37*F38*G38</f>
        <v>5.9500000000000004E-3</v>
      </c>
      <c r="I38" s="65"/>
      <c r="J38" s="65"/>
      <c r="K38" s="65"/>
    </row>
    <row r="39" spans="1:11" ht="24.95" customHeight="1">
      <c r="A39" s="228"/>
      <c r="B39" s="222"/>
      <c r="C39" s="219"/>
      <c r="D39" s="222"/>
      <c r="E39" s="52" t="s">
        <v>68</v>
      </c>
      <c r="F39" s="62">
        <f t="shared" si="2"/>
        <v>0.16666666666666666</v>
      </c>
      <c r="G39" s="103">
        <v>1</v>
      </c>
      <c r="H39" s="64">
        <f>B29*D37*F39*G39</f>
        <v>5.9500000000000004E-3</v>
      </c>
      <c r="I39" s="65"/>
      <c r="J39" s="65"/>
      <c r="K39" s="65"/>
    </row>
    <row r="40" spans="1:11" ht="24.95" customHeight="1">
      <c r="A40" s="228"/>
      <c r="B40" s="222"/>
      <c r="C40" s="219"/>
      <c r="D40" s="222"/>
      <c r="E40" s="52" t="s">
        <v>69</v>
      </c>
      <c r="F40" s="62">
        <f t="shared" si="2"/>
        <v>0.16666666666666666</v>
      </c>
      <c r="G40" s="103">
        <v>1</v>
      </c>
      <c r="H40" s="64">
        <f>B29*D37*F40*G40</f>
        <v>5.9500000000000004E-3</v>
      </c>
      <c r="I40" s="65"/>
      <c r="J40" s="65"/>
      <c r="K40" s="65"/>
    </row>
    <row r="41" spans="1:11" ht="24.95" customHeight="1">
      <c r="A41" s="228"/>
      <c r="B41" s="222"/>
      <c r="C41" s="219"/>
      <c r="D41" s="222"/>
      <c r="E41" s="61" t="s">
        <v>265</v>
      </c>
      <c r="F41" s="62">
        <f t="shared" si="2"/>
        <v>0.16666666666666666</v>
      </c>
      <c r="G41" s="103">
        <v>1</v>
      </c>
      <c r="H41" s="64">
        <f>B29*D37*F41*G41</f>
        <v>5.9500000000000004E-3</v>
      </c>
      <c r="I41" s="65"/>
      <c r="J41" s="65"/>
      <c r="K41" s="65"/>
    </row>
    <row r="42" spans="1:11" ht="24.95" customHeight="1">
      <c r="A42" s="228"/>
      <c r="B42" s="222"/>
      <c r="C42" s="219"/>
      <c r="D42" s="222"/>
      <c r="E42" s="61" t="s">
        <v>281</v>
      </c>
      <c r="F42" s="62">
        <f t="shared" si="2"/>
        <v>0.16666666666666666</v>
      </c>
      <c r="G42" s="103">
        <v>1</v>
      </c>
      <c r="H42" s="64">
        <f>B29*D37*F42*G42</f>
        <v>5.9500000000000004E-3</v>
      </c>
      <c r="I42" s="65"/>
      <c r="J42" s="65"/>
      <c r="K42" s="65"/>
    </row>
    <row r="43" spans="1:11" s="26" customFormat="1" ht="24.95" customHeight="1">
      <c r="A43" s="229"/>
      <c r="B43" s="223"/>
      <c r="C43" s="220"/>
      <c r="D43" s="223"/>
      <c r="E43" s="56" t="s">
        <v>42</v>
      </c>
      <c r="F43" s="57">
        <f>SUM(F37:F42)</f>
        <v>0.99999999999999989</v>
      </c>
      <c r="G43" s="58">
        <f>AVERAGE(G37:G42)</f>
        <v>1</v>
      </c>
      <c r="H43" s="59">
        <f>SUM(H37:H42)</f>
        <v>3.5700000000000003E-2</v>
      </c>
      <c r="I43" s="60"/>
      <c r="J43" s="60"/>
      <c r="K43" s="60"/>
    </row>
    <row r="44" spans="1:11" s="24" customFormat="1" ht="24.95" customHeight="1">
      <c r="A44" s="214" t="s">
        <v>58</v>
      </c>
      <c r="B44" s="215"/>
      <c r="C44" s="215"/>
      <c r="D44" s="215"/>
      <c r="E44" s="215"/>
      <c r="F44" s="216"/>
      <c r="G44" s="58">
        <f>AVERAGE(G36,G43)</f>
        <v>1</v>
      </c>
      <c r="H44" s="67">
        <f>SUM(H36,H43)</f>
        <v>7.1400000000000005E-2</v>
      </c>
      <c r="I44" s="68"/>
      <c r="J44" s="68"/>
      <c r="K44" s="68"/>
    </row>
    <row r="45" spans="1:11" ht="24.95" customHeight="1">
      <c r="A45" s="208" t="s">
        <v>305</v>
      </c>
      <c r="B45" s="209">
        <v>7.1400000000000005E-2</v>
      </c>
      <c r="C45" s="210" t="s">
        <v>70</v>
      </c>
      <c r="D45" s="209">
        <f>100%/6</f>
        <v>0.16666666666666666</v>
      </c>
      <c r="E45" s="52" t="s">
        <v>71</v>
      </c>
      <c r="F45" s="62">
        <f>1/4</f>
        <v>0.25</v>
      </c>
      <c r="G45" s="103">
        <v>1</v>
      </c>
      <c r="H45" s="64">
        <f>B45*D45*F45*G45</f>
        <v>2.9750000000000002E-3</v>
      </c>
      <c r="I45" s="65"/>
      <c r="J45" s="65"/>
      <c r="K45" s="65"/>
    </row>
    <row r="46" spans="1:11" ht="24.95" customHeight="1">
      <c r="A46" s="208"/>
      <c r="B46" s="209"/>
      <c r="C46" s="210"/>
      <c r="D46" s="209"/>
      <c r="E46" s="52" t="s">
        <v>72</v>
      </c>
      <c r="F46" s="62">
        <f>1/4</f>
        <v>0.25</v>
      </c>
      <c r="G46" s="103">
        <v>1</v>
      </c>
      <c r="H46" s="64">
        <f>B45*D45*F46*G46</f>
        <v>2.9750000000000002E-3</v>
      </c>
      <c r="I46" s="65"/>
      <c r="J46" s="65"/>
      <c r="K46" s="65"/>
    </row>
    <row r="47" spans="1:11" ht="24.95" customHeight="1">
      <c r="A47" s="208"/>
      <c r="B47" s="209"/>
      <c r="C47" s="210"/>
      <c r="D47" s="209"/>
      <c r="E47" s="61" t="s">
        <v>73</v>
      </c>
      <c r="F47" s="62">
        <f>1/4</f>
        <v>0.25</v>
      </c>
      <c r="G47" s="103">
        <v>1</v>
      </c>
      <c r="H47" s="64">
        <f>B45*D45*F47*G47</f>
        <v>2.9750000000000002E-3</v>
      </c>
      <c r="I47" s="65"/>
      <c r="J47" s="65"/>
      <c r="K47" s="65"/>
    </row>
    <row r="48" spans="1:11" ht="24.95" customHeight="1">
      <c r="A48" s="208"/>
      <c r="B48" s="209"/>
      <c r="C48" s="210"/>
      <c r="D48" s="209"/>
      <c r="E48" s="52" t="s">
        <v>74</v>
      </c>
      <c r="F48" s="62">
        <f>1/4</f>
        <v>0.25</v>
      </c>
      <c r="G48" s="103">
        <v>1</v>
      </c>
      <c r="H48" s="64">
        <f>B45*D45*F48*G48</f>
        <v>2.9750000000000002E-3</v>
      </c>
      <c r="I48" s="65"/>
      <c r="J48" s="65"/>
      <c r="K48" s="65"/>
    </row>
    <row r="49" spans="1:11" s="26" customFormat="1" ht="24.95" customHeight="1">
      <c r="A49" s="208"/>
      <c r="B49" s="209"/>
      <c r="C49" s="210"/>
      <c r="D49" s="209"/>
      <c r="E49" s="56" t="s">
        <v>42</v>
      </c>
      <c r="F49" s="57">
        <f>SUM(F45:F48)</f>
        <v>1</v>
      </c>
      <c r="G49" s="58">
        <f>AVERAGE(G45:G48)</f>
        <v>1</v>
      </c>
      <c r="H49" s="59">
        <f>SUM(H45:H48)</f>
        <v>1.1900000000000001E-2</v>
      </c>
      <c r="I49" s="60"/>
      <c r="J49" s="60"/>
      <c r="K49" s="60"/>
    </row>
    <row r="50" spans="1:11" s="26" customFormat="1" ht="24.95" customHeight="1">
      <c r="A50" s="208"/>
      <c r="B50" s="209"/>
      <c r="C50" s="218" t="s">
        <v>75</v>
      </c>
      <c r="D50" s="221">
        <f>100%/6</f>
        <v>0.16666666666666666</v>
      </c>
      <c r="E50" s="52" t="s">
        <v>76</v>
      </c>
      <c r="F50" s="62">
        <f>1/4</f>
        <v>0.25</v>
      </c>
      <c r="G50" s="103">
        <v>1</v>
      </c>
      <c r="H50" s="64">
        <f>B45*D50*F50*G50</f>
        <v>2.9750000000000002E-3</v>
      </c>
      <c r="I50" s="65"/>
      <c r="J50" s="65"/>
      <c r="K50" s="65"/>
    </row>
    <row r="51" spans="1:11" s="26" customFormat="1" ht="24.95" customHeight="1">
      <c r="A51" s="208"/>
      <c r="B51" s="209"/>
      <c r="C51" s="219"/>
      <c r="D51" s="222"/>
      <c r="E51" s="52" t="s">
        <v>77</v>
      </c>
      <c r="F51" s="62">
        <f>1/4</f>
        <v>0.25</v>
      </c>
      <c r="G51" s="103">
        <v>1</v>
      </c>
      <c r="H51" s="64">
        <f>B45*D50*F51*G51</f>
        <v>2.9750000000000002E-3</v>
      </c>
      <c r="I51" s="65"/>
      <c r="J51" s="65"/>
      <c r="K51" s="65"/>
    </row>
    <row r="52" spans="1:11" s="26" customFormat="1" ht="24.95" customHeight="1">
      <c r="A52" s="208"/>
      <c r="B52" s="209"/>
      <c r="C52" s="219"/>
      <c r="D52" s="222"/>
      <c r="E52" s="54" t="s">
        <v>78</v>
      </c>
      <c r="F52" s="62">
        <f>1/4</f>
        <v>0.25</v>
      </c>
      <c r="G52" s="103">
        <v>1</v>
      </c>
      <c r="H52" s="64">
        <f>B45*D50*F52*G52</f>
        <v>2.9750000000000002E-3</v>
      </c>
      <c r="I52" s="65"/>
      <c r="J52" s="65"/>
      <c r="K52" s="65"/>
    </row>
    <row r="53" spans="1:11" s="26" customFormat="1" ht="24.95" customHeight="1">
      <c r="A53" s="208"/>
      <c r="B53" s="209"/>
      <c r="C53" s="219"/>
      <c r="D53" s="222"/>
      <c r="E53" s="70" t="s">
        <v>79</v>
      </c>
      <c r="F53" s="62">
        <f>1/4</f>
        <v>0.25</v>
      </c>
      <c r="G53" s="103">
        <v>1</v>
      </c>
      <c r="H53" s="64">
        <f>B45*D50*F53*G53</f>
        <v>2.9750000000000002E-3</v>
      </c>
      <c r="I53" s="65"/>
      <c r="J53" s="65"/>
      <c r="K53" s="65"/>
    </row>
    <row r="54" spans="1:11" s="26" customFormat="1" ht="24.95" customHeight="1">
      <c r="A54" s="208"/>
      <c r="B54" s="209"/>
      <c r="C54" s="220"/>
      <c r="D54" s="223"/>
      <c r="E54" s="56" t="s">
        <v>42</v>
      </c>
      <c r="F54" s="71">
        <f>SUM(F50:F53)</f>
        <v>1</v>
      </c>
      <c r="G54" s="58">
        <f>AVERAGE(G50:G53)</f>
        <v>1</v>
      </c>
      <c r="H54" s="59">
        <f>SUM(H50:H53)</f>
        <v>1.1900000000000001E-2</v>
      </c>
      <c r="I54" s="60"/>
      <c r="J54" s="60"/>
      <c r="K54" s="60"/>
    </row>
    <row r="55" spans="1:11" ht="24.95" customHeight="1">
      <c r="A55" s="208"/>
      <c r="B55" s="209"/>
      <c r="C55" s="210" t="s">
        <v>80</v>
      </c>
      <c r="D55" s="221">
        <f>100%/6</f>
        <v>0.16666666666666666</v>
      </c>
      <c r="E55" s="52" t="s">
        <v>81</v>
      </c>
      <c r="F55" s="62">
        <f>1/3</f>
        <v>0.33333333333333331</v>
      </c>
      <c r="G55" s="103">
        <v>1</v>
      </c>
      <c r="H55" s="64">
        <f>B45*D55*F55*G55</f>
        <v>3.966666666666667E-3</v>
      </c>
      <c r="I55" s="65"/>
      <c r="J55" s="65"/>
      <c r="K55" s="65"/>
    </row>
    <row r="56" spans="1:11" ht="24.95" customHeight="1">
      <c r="A56" s="208"/>
      <c r="B56" s="209"/>
      <c r="C56" s="210"/>
      <c r="D56" s="222"/>
      <c r="E56" s="52" t="s">
        <v>82</v>
      </c>
      <c r="F56" s="62">
        <f>1/3</f>
        <v>0.33333333333333331</v>
      </c>
      <c r="G56" s="103">
        <v>1</v>
      </c>
      <c r="H56" s="64">
        <f>B45*D55*F56*G56</f>
        <v>3.966666666666667E-3</v>
      </c>
      <c r="I56" s="65"/>
      <c r="J56" s="65"/>
      <c r="K56" s="65"/>
    </row>
    <row r="57" spans="1:11" ht="24.95" customHeight="1">
      <c r="A57" s="208"/>
      <c r="B57" s="209"/>
      <c r="C57" s="210"/>
      <c r="D57" s="222"/>
      <c r="E57" s="52" t="s">
        <v>83</v>
      </c>
      <c r="F57" s="62">
        <f>1/3</f>
        <v>0.33333333333333331</v>
      </c>
      <c r="G57" s="103">
        <v>1</v>
      </c>
      <c r="H57" s="64">
        <f>B45*D55*F57*G57</f>
        <v>3.966666666666667E-3</v>
      </c>
      <c r="I57" s="65"/>
      <c r="J57" s="65"/>
      <c r="K57" s="65"/>
    </row>
    <row r="58" spans="1:11" ht="24.95" customHeight="1">
      <c r="A58" s="208"/>
      <c r="B58" s="209"/>
      <c r="C58" s="210"/>
      <c r="D58" s="223"/>
      <c r="E58" s="56" t="s">
        <v>42</v>
      </c>
      <c r="F58" s="71">
        <f>SUM(F55:F57)</f>
        <v>1</v>
      </c>
      <c r="G58" s="58">
        <f>AVERAGE(G55:G57)</f>
        <v>1</v>
      </c>
      <c r="H58" s="59">
        <f>SUM(H55:H57)</f>
        <v>1.1900000000000001E-2</v>
      </c>
      <c r="I58" s="60"/>
      <c r="J58" s="60"/>
      <c r="K58" s="60"/>
    </row>
    <row r="59" spans="1:11" ht="24.95" customHeight="1">
      <c r="A59" s="208"/>
      <c r="B59" s="209"/>
      <c r="C59" s="210" t="s">
        <v>84</v>
      </c>
      <c r="D59" s="209">
        <f>100%/6</f>
        <v>0.16666666666666666</v>
      </c>
      <c r="E59" s="52" t="s">
        <v>85</v>
      </c>
      <c r="F59" s="62">
        <f>1/3</f>
        <v>0.33333333333333331</v>
      </c>
      <c r="G59" s="103">
        <v>1</v>
      </c>
      <c r="H59" s="64">
        <f>B45*D59*F59*G59</f>
        <v>3.966666666666667E-3</v>
      </c>
      <c r="I59" s="65"/>
      <c r="J59" s="65"/>
      <c r="K59" s="65"/>
    </row>
    <row r="60" spans="1:11" ht="24.95" customHeight="1">
      <c r="A60" s="208"/>
      <c r="B60" s="209"/>
      <c r="C60" s="210"/>
      <c r="D60" s="209"/>
      <c r="E60" s="52" t="s">
        <v>86</v>
      </c>
      <c r="F60" s="62">
        <f>1/3</f>
        <v>0.33333333333333331</v>
      </c>
      <c r="G60" s="103">
        <v>1</v>
      </c>
      <c r="H60" s="64">
        <f>B45*D59*F60*G60</f>
        <v>3.966666666666667E-3</v>
      </c>
      <c r="I60" s="65"/>
      <c r="J60" s="65"/>
      <c r="K60" s="65"/>
    </row>
    <row r="61" spans="1:11" ht="24.95" customHeight="1">
      <c r="A61" s="208"/>
      <c r="B61" s="209"/>
      <c r="C61" s="210"/>
      <c r="D61" s="209"/>
      <c r="E61" s="52" t="s">
        <v>87</v>
      </c>
      <c r="F61" s="62">
        <f>1/3</f>
        <v>0.33333333333333331</v>
      </c>
      <c r="G61" s="103">
        <v>1</v>
      </c>
      <c r="H61" s="64">
        <f>B45*D59*F61*G61</f>
        <v>3.966666666666667E-3</v>
      </c>
      <c r="I61" s="65"/>
      <c r="J61" s="65"/>
      <c r="K61" s="65"/>
    </row>
    <row r="62" spans="1:11" s="26" customFormat="1" ht="24.95" customHeight="1">
      <c r="A62" s="208"/>
      <c r="B62" s="209"/>
      <c r="C62" s="210"/>
      <c r="D62" s="209"/>
      <c r="E62" s="56" t="s">
        <v>42</v>
      </c>
      <c r="F62" s="71">
        <f>SUM(F59:F61)</f>
        <v>1</v>
      </c>
      <c r="G62" s="58">
        <f>AVERAGE(G59:G61)</f>
        <v>1</v>
      </c>
      <c r="H62" s="59">
        <f>SUM(H59:H61)</f>
        <v>1.1900000000000001E-2</v>
      </c>
      <c r="I62" s="60"/>
      <c r="J62" s="60"/>
      <c r="K62" s="60"/>
    </row>
    <row r="63" spans="1:11" s="26" customFormat="1" ht="24.95" customHeight="1">
      <c r="A63" s="208"/>
      <c r="B63" s="209"/>
      <c r="C63" s="210" t="s">
        <v>88</v>
      </c>
      <c r="D63" s="209">
        <f>100%/6</f>
        <v>0.16666666666666666</v>
      </c>
      <c r="E63" s="52" t="s">
        <v>89</v>
      </c>
      <c r="F63" s="62">
        <f>1/2</f>
        <v>0.5</v>
      </c>
      <c r="G63" s="103">
        <v>1</v>
      </c>
      <c r="H63" s="64">
        <f>B45*D63*F63*G63</f>
        <v>5.9500000000000004E-3</v>
      </c>
      <c r="I63" s="65"/>
      <c r="J63" s="65"/>
      <c r="K63" s="65"/>
    </row>
    <row r="64" spans="1:11" ht="24.95" customHeight="1">
      <c r="A64" s="208"/>
      <c r="B64" s="209"/>
      <c r="C64" s="210"/>
      <c r="D64" s="209"/>
      <c r="E64" s="52" t="s">
        <v>90</v>
      </c>
      <c r="F64" s="62">
        <f>1/2</f>
        <v>0.5</v>
      </c>
      <c r="G64" s="103">
        <v>1</v>
      </c>
      <c r="H64" s="64">
        <f>B45*D63*F64*G64</f>
        <v>5.9500000000000004E-3</v>
      </c>
      <c r="I64" s="65"/>
      <c r="J64" s="65"/>
      <c r="K64" s="65"/>
    </row>
    <row r="65" spans="1:11" s="26" customFormat="1" ht="24.95" customHeight="1">
      <c r="A65" s="208"/>
      <c r="B65" s="209"/>
      <c r="C65" s="210"/>
      <c r="D65" s="209"/>
      <c r="E65" s="56" t="s">
        <v>42</v>
      </c>
      <c r="F65" s="71">
        <f>SUM(F63:F64)</f>
        <v>1</v>
      </c>
      <c r="G65" s="58">
        <f>AVERAGE(G63:G64)</f>
        <v>1</v>
      </c>
      <c r="H65" s="59">
        <f>SUM(H63:H64)</f>
        <v>1.1900000000000001E-2</v>
      </c>
      <c r="I65" s="60"/>
      <c r="J65" s="60"/>
      <c r="K65" s="60"/>
    </row>
    <row r="66" spans="1:11" ht="24.95" customHeight="1">
      <c r="A66" s="208"/>
      <c r="B66" s="209"/>
      <c r="C66" s="210" t="s">
        <v>91</v>
      </c>
      <c r="D66" s="209">
        <f>100%/6</f>
        <v>0.16666666666666666</v>
      </c>
      <c r="E66" s="52" t="s">
        <v>92</v>
      </c>
      <c r="F66" s="62">
        <f>1/3</f>
        <v>0.33333333333333331</v>
      </c>
      <c r="G66" s="103">
        <v>1</v>
      </c>
      <c r="H66" s="64">
        <f>B45*D66*F66*G66</f>
        <v>3.966666666666667E-3</v>
      </c>
      <c r="I66" s="65"/>
      <c r="J66" s="65"/>
      <c r="K66" s="65"/>
    </row>
    <row r="67" spans="1:11" ht="24.95" customHeight="1">
      <c r="A67" s="208"/>
      <c r="B67" s="209"/>
      <c r="C67" s="210"/>
      <c r="D67" s="209"/>
      <c r="E67" s="52" t="s">
        <v>93</v>
      </c>
      <c r="F67" s="62">
        <f>1/3</f>
        <v>0.33333333333333331</v>
      </c>
      <c r="G67" s="103">
        <v>1</v>
      </c>
      <c r="H67" s="64">
        <f>B45*D66*F67*G67</f>
        <v>3.966666666666667E-3</v>
      </c>
      <c r="I67" s="65"/>
      <c r="J67" s="65"/>
      <c r="K67" s="65"/>
    </row>
    <row r="68" spans="1:11" ht="24.95" customHeight="1">
      <c r="A68" s="208"/>
      <c r="B68" s="209"/>
      <c r="C68" s="210"/>
      <c r="D68" s="209"/>
      <c r="E68" s="52" t="s">
        <v>94</v>
      </c>
      <c r="F68" s="62">
        <f>1/3</f>
        <v>0.33333333333333331</v>
      </c>
      <c r="G68" s="103">
        <v>1</v>
      </c>
      <c r="H68" s="64">
        <f>B45*D66*F68*G68</f>
        <v>3.966666666666667E-3</v>
      </c>
      <c r="I68" s="65"/>
      <c r="J68" s="65"/>
      <c r="K68" s="65"/>
    </row>
    <row r="69" spans="1:11" s="26" customFormat="1" ht="24.95" customHeight="1">
      <c r="A69" s="208"/>
      <c r="B69" s="209"/>
      <c r="C69" s="210"/>
      <c r="D69" s="209"/>
      <c r="E69" s="56" t="s">
        <v>42</v>
      </c>
      <c r="F69" s="71">
        <f>SUM(F66:F68)</f>
        <v>1</v>
      </c>
      <c r="G69" s="58">
        <f>AVERAGE(G66:G68)</f>
        <v>1</v>
      </c>
      <c r="H69" s="59">
        <f>SUM(H66:H68)</f>
        <v>1.1900000000000001E-2</v>
      </c>
      <c r="I69" s="60"/>
      <c r="J69" s="60"/>
      <c r="K69" s="60"/>
    </row>
    <row r="70" spans="1:11" s="24" customFormat="1" ht="24.95" customHeight="1">
      <c r="A70" s="204" t="s">
        <v>58</v>
      </c>
      <c r="B70" s="205"/>
      <c r="C70" s="205"/>
      <c r="D70" s="205"/>
      <c r="E70" s="205"/>
      <c r="F70" s="205"/>
      <c r="G70" s="58">
        <f>AVERAGE(G49,G54,G58,G62,G65,G69)</f>
        <v>1</v>
      </c>
      <c r="H70" s="67">
        <f>SUM(H49,H54,H58,H62,H65,H69)</f>
        <v>7.1400000000000005E-2</v>
      </c>
      <c r="I70" s="72"/>
      <c r="J70" s="72"/>
      <c r="K70" s="72"/>
    </row>
    <row r="71" spans="1:11" ht="24.95" customHeight="1">
      <c r="A71" s="227" t="s">
        <v>286</v>
      </c>
      <c r="B71" s="221">
        <v>7.1400000000000005E-2</v>
      </c>
      <c r="C71" s="218" t="s">
        <v>95</v>
      </c>
      <c r="D71" s="221">
        <f>100%/7</f>
        <v>0.14285714285714285</v>
      </c>
      <c r="E71" s="52" t="s">
        <v>96</v>
      </c>
      <c r="F71" s="62">
        <f t="shared" ref="F71:F76" si="3">1/6</f>
        <v>0.16666666666666666</v>
      </c>
      <c r="G71" s="103">
        <v>1</v>
      </c>
      <c r="H71" s="64">
        <f>B71*D71*F71*G71</f>
        <v>1.7000000000000001E-3</v>
      </c>
      <c r="I71" s="54"/>
      <c r="J71" s="54"/>
      <c r="K71" s="65"/>
    </row>
    <row r="72" spans="1:11" ht="24.95" customHeight="1">
      <c r="A72" s="228"/>
      <c r="B72" s="222"/>
      <c r="C72" s="219"/>
      <c r="D72" s="222"/>
      <c r="E72" s="52" t="s">
        <v>97</v>
      </c>
      <c r="F72" s="62">
        <f t="shared" si="3"/>
        <v>0.16666666666666666</v>
      </c>
      <c r="G72" s="103">
        <v>1</v>
      </c>
      <c r="H72" s="64">
        <f>B71*D71*F72*G72</f>
        <v>1.7000000000000001E-3</v>
      </c>
      <c r="I72" s="65"/>
      <c r="J72" s="65"/>
      <c r="K72" s="65"/>
    </row>
    <row r="73" spans="1:11" ht="39.75" customHeight="1">
      <c r="A73" s="228"/>
      <c r="B73" s="222"/>
      <c r="C73" s="219"/>
      <c r="D73" s="222"/>
      <c r="E73" s="52" t="s">
        <v>98</v>
      </c>
      <c r="F73" s="62">
        <f t="shared" si="3"/>
        <v>0.16666666666666666</v>
      </c>
      <c r="G73" s="103">
        <v>1</v>
      </c>
      <c r="H73" s="64">
        <f>B71*D71*F73*G73</f>
        <v>1.7000000000000001E-3</v>
      </c>
      <c r="I73" s="65"/>
      <c r="J73" s="65"/>
      <c r="K73" s="65"/>
    </row>
    <row r="74" spans="1:11" ht="24.95" customHeight="1">
      <c r="A74" s="228"/>
      <c r="B74" s="222"/>
      <c r="C74" s="219"/>
      <c r="D74" s="222"/>
      <c r="E74" s="52" t="s">
        <v>99</v>
      </c>
      <c r="F74" s="62">
        <f t="shared" si="3"/>
        <v>0.16666666666666666</v>
      </c>
      <c r="G74" s="103">
        <v>1</v>
      </c>
      <c r="H74" s="64">
        <f>B71*D71*F74*G74</f>
        <v>1.7000000000000001E-3</v>
      </c>
      <c r="I74" s="73"/>
      <c r="J74" s="74"/>
      <c r="K74" s="65"/>
    </row>
    <row r="75" spans="1:11" ht="24.95" customHeight="1">
      <c r="A75" s="228"/>
      <c r="B75" s="222"/>
      <c r="C75" s="219"/>
      <c r="D75" s="222"/>
      <c r="E75" s="52" t="s">
        <v>100</v>
      </c>
      <c r="F75" s="62">
        <f t="shared" si="3"/>
        <v>0.16666666666666666</v>
      </c>
      <c r="G75" s="103">
        <v>1</v>
      </c>
      <c r="H75" s="64">
        <f>B71*D71*F75*G75</f>
        <v>1.7000000000000001E-3</v>
      </c>
      <c r="I75" s="65"/>
      <c r="J75" s="65"/>
      <c r="K75" s="65"/>
    </row>
    <row r="76" spans="1:11" ht="24.95" customHeight="1">
      <c r="A76" s="228"/>
      <c r="B76" s="222"/>
      <c r="C76" s="219"/>
      <c r="D76" s="222"/>
      <c r="E76" s="52" t="s">
        <v>101</v>
      </c>
      <c r="F76" s="62">
        <f t="shared" si="3"/>
        <v>0.16666666666666666</v>
      </c>
      <c r="G76" s="103">
        <v>1</v>
      </c>
      <c r="H76" s="64">
        <f>B71*D71*F76*G76</f>
        <v>1.7000000000000001E-3</v>
      </c>
      <c r="I76" s="65"/>
      <c r="J76" s="65"/>
      <c r="K76" s="65"/>
    </row>
    <row r="77" spans="1:11" s="26" customFormat="1" ht="24.95" customHeight="1">
      <c r="A77" s="228"/>
      <c r="B77" s="222"/>
      <c r="C77" s="220"/>
      <c r="D77" s="223"/>
      <c r="E77" s="75" t="s">
        <v>42</v>
      </c>
      <c r="F77" s="76">
        <f>SUM(F71:F76)</f>
        <v>0.99999999999999989</v>
      </c>
      <c r="G77" s="58">
        <f>AVERAGE(G71:G76)</f>
        <v>1</v>
      </c>
      <c r="H77" s="59">
        <f>SUM(H71:H76)</f>
        <v>1.0200000000000001E-2</v>
      </c>
      <c r="I77" s="60"/>
      <c r="J77" s="60"/>
      <c r="K77" s="60"/>
    </row>
    <row r="78" spans="1:11" s="24" customFormat="1" ht="24.95" customHeight="1">
      <c r="A78" s="228"/>
      <c r="B78" s="222"/>
      <c r="C78" s="233" t="s">
        <v>88</v>
      </c>
      <c r="D78" s="221">
        <f>100%/7</f>
        <v>0.14285714285714285</v>
      </c>
      <c r="E78" s="77" t="s">
        <v>102</v>
      </c>
      <c r="F78" s="62">
        <f>1/5</f>
        <v>0.2</v>
      </c>
      <c r="G78" s="103">
        <v>1</v>
      </c>
      <c r="H78" s="64">
        <f>B71*D78*F78*G78</f>
        <v>2.0400000000000001E-3</v>
      </c>
      <c r="I78" s="65"/>
      <c r="J78" s="65"/>
      <c r="K78" s="65"/>
    </row>
    <row r="79" spans="1:11" s="24" customFormat="1" ht="24.95" customHeight="1">
      <c r="A79" s="228"/>
      <c r="B79" s="222"/>
      <c r="C79" s="234"/>
      <c r="D79" s="222"/>
      <c r="E79" s="77" t="s">
        <v>103</v>
      </c>
      <c r="F79" s="62">
        <f>1/5</f>
        <v>0.2</v>
      </c>
      <c r="G79" s="103">
        <v>1</v>
      </c>
      <c r="H79" s="64">
        <f>B71*D78*F79*G79</f>
        <v>2.0400000000000001E-3</v>
      </c>
      <c r="I79" s="65"/>
      <c r="J79" s="65"/>
      <c r="K79" s="65"/>
    </row>
    <row r="80" spans="1:11" s="26" customFormat="1" ht="24.95" customHeight="1">
      <c r="A80" s="228"/>
      <c r="B80" s="222"/>
      <c r="C80" s="234"/>
      <c r="D80" s="222"/>
      <c r="E80" s="77" t="s">
        <v>104</v>
      </c>
      <c r="F80" s="62">
        <f>1/5</f>
        <v>0.2</v>
      </c>
      <c r="G80" s="103">
        <v>1</v>
      </c>
      <c r="H80" s="64">
        <f>B71*D78*F80*G80</f>
        <v>2.0400000000000001E-3</v>
      </c>
      <c r="I80" s="65"/>
      <c r="J80" s="65"/>
      <c r="K80" s="65"/>
    </row>
    <row r="81" spans="1:11" s="26" customFormat="1" ht="24.95" customHeight="1">
      <c r="A81" s="228"/>
      <c r="B81" s="222"/>
      <c r="C81" s="234"/>
      <c r="D81" s="222"/>
      <c r="E81" s="77" t="s">
        <v>105</v>
      </c>
      <c r="F81" s="62">
        <f>1/5</f>
        <v>0.2</v>
      </c>
      <c r="G81" s="103">
        <v>1</v>
      </c>
      <c r="H81" s="64">
        <f>B71*D78*F81*G81</f>
        <v>2.0400000000000001E-3</v>
      </c>
      <c r="I81" s="65"/>
      <c r="J81" s="65"/>
      <c r="K81" s="65"/>
    </row>
    <row r="82" spans="1:11" s="26" customFormat="1" ht="24.95" customHeight="1">
      <c r="A82" s="228"/>
      <c r="B82" s="222"/>
      <c r="C82" s="234"/>
      <c r="D82" s="222"/>
      <c r="E82" s="77" t="s">
        <v>106</v>
      </c>
      <c r="F82" s="62">
        <f>1/5</f>
        <v>0.2</v>
      </c>
      <c r="G82" s="103">
        <v>1</v>
      </c>
      <c r="H82" s="64">
        <f>B71*D78*F82*G82</f>
        <v>2.0400000000000001E-3</v>
      </c>
      <c r="I82" s="65"/>
      <c r="J82" s="65"/>
      <c r="K82" s="65"/>
    </row>
    <row r="83" spans="1:11" s="26" customFormat="1" ht="24.95" customHeight="1">
      <c r="A83" s="228"/>
      <c r="B83" s="222"/>
      <c r="C83" s="235"/>
      <c r="D83" s="223"/>
      <c r="E83" s="56" t="s">
        <v>42</v>
      </c>
      <c r="F83" s="71">
        <f>SUM(F78:F82)</f>
        <v>1</v>
      </c>
      <c r="G83" s="58">
        <f>AVERAGE(G78:G82)</f>
        <v>1</v>
      </c>
      <c r="H83" s="59">
        <f>SUM(H78:H82)</f>
        <v>1.0200000000000001E-2</v>
      </c>
      <c r="I83" s="60"/>
      <c r="J83" s="60"/>
      <c r="K83" s="60"/>
    </row>
    <row r="84" spans="1:11" s="28" customFormat="1" ht="24.95" customHeight="1">
      <c r="A84" s="228"/>
      <c r="B84" s="222"/>
      <c r="C84" s="233" t="s">
        <v>107</v>
      </c>
      <c r="D84" s="221">
        <f>100%/7</f>
        <v>0.14285714285714285</v>
      </c>
      <c r="E84" s="61" t="s">
        <v>108</v>
      </c>
      <c r="F84" s="62">
        <f>1/6</f>
        <v>0.16666666666666666</v>
      </c>
      <c r="G84" s="103">
        <v>1</v>
      </c>
      <c r="H84" s="78">
        <f>B71*D84*F84*G84</f>
        <v>1.7000000000000001E-3</v>
      </c>
      <c r="I84" s="79"/>
      <c r="J84" s="79"/>
      <c r="K84" s="80"/>
    </row>
    <row r="85" spans="1:11" s="28" customFormat="1" ht="24.95" customHeight="1">
      <c r="A85" s="228"/>
      <c r="B85" s="222"/>
      <c r="C85" s="234"/>
      <c r="D85" s="222"/>
      <c r="E85" s="61" t="s">
        <v>109</v>
      </c>
      <c r="F85" s="62">
        <f t="shared" ref="F85:F89" si="4">1/6</f>
        <v>0.16666666666666666</v>
      </c>
      <c r="G85" s="103">
        <v>1</v>
      </c>
      <c r="H85" s="78">
        <f>B71*D84*F85*G85</f>
        <v>1.7000000000000001E-3</v>
      </c>
      <c r="I85" s="79"/>
      <c r="J85" s="79"/>
      <c r="K85" s="80"/>
    </row>
    <row r="86" spans="1:11" s="26" customFormat="1" ht="24.95" customHeight="1">
      <c r="A86" s="228"/>
      <c r="B86" s="222"/>
      <c r="C86" s="234"/>
      <c r="D86" s="222"/>
      <c r="E86" s="52" t="s">
        <v>110</v>
      </c>
      <c r="F86" s="62">
        <f t="shared" si="4"/>
        <v>0.16666666666666666</v>
      </c>
      <c r="G86" s="103">
        <v>1</v>
      </c>
      <c r="H86" s="64">
        <f>B71*D84*F86*G86</f>
        <v>1.7000000000000001E-3</v>
      </c>
      <c r="I86" s="69"/>
      <c r="J86" s="69"/>
      <c r="K86" s="80"/>
    </row>
    <row r="87" spans="1:11" s="26" customFormat="1" ht="24.95" customHeight="1">
      <c r="A87" s="228"/>
      <c r="B87" s="222"/>
      <c r="C87" s="234"/>
      <c r="D87" s="222"/>
      <c r="E87" s="52" t="s">
        <v>111</v>
      </c>
      <c r="F87" s="62">
        <f t="shared" si="4"/>
        <v>0.16666666666666666</v>
      </c>
      <c r="G87" s="103">
        <v>1</v>
      </c>
      <c r="H87" s="64">
        <f>B71*D84*F87*G87</f>
        <v>1.7000000000000001E-3</v>
      </c>
      <c r="I87" s="69"/>
      <c r="J87" s="69"/>
      <c r="K87" s="80"/>
    </row>
    <row r="88" spans="1:11" s="26" customFormat="1" ht="24.95" customHeight="1">
      <c r="A88" s="228"/>
      <c r="B88" s="222"/>
      <c r="C88" s="234"/>
      <c r="D88" s="222"/>
      <c r="E88" s="61" t="s">
        <v>275</v>
      </c>
      <c r="F88" s="62">
        <f t="shared" si="4"/>
        <v>0.16666666666666666</v>
      </c>
      <c r="G88" s="103">
        <v>1</v>
      </c>
      <c r="H88" s="64">
        <f>B71*D84*F88*G88</f>
        <v>1.7000000000000001E-3</v>
      </c>
      <c r="I88" s="69"/>
      <c r="J88" s="69"/>
      <c r="K88" s="80"/>
    </row>
    <row r="89" spans="1:11" s="26" customFormat="1" ht="24.95" customHeight="1">
      <c r="A89" s="228"/>
      <c r="B89" s="222"/>
      <c r="C89" s="234"/>
      <c r="D89" s="222"/>
      <c r="E89" s="61" t="s">
        <v>276</v>
      </c>
      <c r="F89" s="62">
        <f t="shared" si="4"/>
        <v>0.16666666666666666</v>
      </c>
      <c r="G89" s="103">
        <v>1</v>
      </c>
      <c r="H89" s="64">
        <f>B71*D84*F89*G89</f>
        <v>1.7000000000000001E-3</v>
      </c>
      <c r="I89" s="69"/>
      <c r="J89" s="69"/>
      <c r="K89" s="80"/>
    </row>
    <row r="90" spans="1:11" s="26" customFormat="1" ht="24.95" customHeight="1">
      <c r="A90" s="228"/>
      <c r="B90" s="222"/>
      <c r="C90" s="235"/>
      <c r="D90" s="223"/>
      <c r="E90" s="56" t="s">
        <v>42</v>
      </c>
      <c r="F90" s="81">
        <f>SUM(F84:F89)</f>
        <v>0.99999999999999989</v>
      </c>
      <c r="G90" s="58">
        <f>AVERAGE(G84:G89)</f>
        <v>1</v>
      </c>
      <c r="H90" s="82">
        <f>SUM(H84:H89)</f>
        <v>1.0200000000000001E-2</v>
      </c>
      <c r="I90" s="60"/>
      <c r="J90" s="60"/>
      <c r="K90" s="60"/>
    </row>
    <row r="91" spans="1:11" s="26" customFormat="1" ht="24.95" customHeight="1">
      <c r="A91" s="228"/>
      <c r="B91" s="222"/>
      <c r="C91" s="233" t="s">
        <v>112</v>
      </c>
      <c r="D91" s="221">
        <f>100%/7</f>
        <v>0.14285714285714285</v>
      </c>
      <c r="E91" s="61" t="s">
        <v>113</v>
      </c>
      <c r="F91" s="62">
        <f t="shared" ref="F91:F97" si="5">1/7</f>
        <v>0.14285714285714285</v>
      </c>
      <c r="G91" s="103">
        <v>1</v>
      </c>
      <c r="H91" s="78">
        <f>B71*D91*F91*G91</f>
        <v>1.4571428571428572E-3</v>
      </c>
      <c r="I91" s="79"/>
      <c r="J91" s="69"/>
      <c r="K91" s="80"/>
    </row>
    <row r="92" spans="1:11" s="26" customFormat="1" ht="24.95" customHeight="1">
      <c r="A92" s="228"/>
      <c r="B92" s="222"/>
      <c r="C92" s="234"/>
      <c r="D92" s="222"/>
      <c r="E92" s="52" t="s">
        <v>114</v>
      </c>
      <c r="F92" s="62">
        <f t="shared" si="5"/>
        <v>0.14285714285714285</v>
      </c>
      <c r="G92" s="103">
        <v>1</v>
      </c>
      <c r="H92" s="64">
        <f>B71*D91*F92*G92</f>
        <v>1.4571428571428572E-3</v>
      </c>
      <c r="I92" s="69"/>
      <c r="J92" s="69"/>
      <c r="K92" s="69"/>
    </row>
    <row r="93" spans="1:11" s="26" customFormat="1" ht="24.95" customHeight="1">
      <c r="A93" s="228"/>
      <c r="B93" s="222"/>
      <c r="C93" s="234"/>
      <c r="D93" s="222"/>
      <c r="E93" s="52" t="s">
        <v>115</v>
      </c>
      <c r="F93" s="62">
        <f t="shared" si="5"/>
        <v>0.14285714285714285</v>
      </c>
      <c r="G93" s="103">
        <v>1</v>
      </c>
      <c r="H93" s="64">
        <f>B71*D91*F93*G93</f>
        <v>1.4571428571428572E-3</v>
      </c>
      <c r="I93" s="69"/>
      <c r="J93" s="69"/>
      <c r="K93" s="69"/>
    </row>
    <row r="94" spans="1:11" s="26" customFormat="1" ht="24.95" customHeight="1">
      <c r="A94" s="228"/>
      <c r="B94" s="222"/>
      <c r="C94" s="234"/>
      <c r="D94" s="222"/>
      <c r="E94" s="52" t="s">
        <v>116</v>
      </c>
      <c r="F94" s="62">
        <f t="shared" si="5"/>
        <v>0.14285714285714285</v>
      </c>
      <c r="G94" s="103">
        <v>1</v>
      </c>
      <c r="H94" s="64">
        <f>B71*D91*F94*G94</f>
        <v>1.4571428571428572E-3</v>
      </c>
      <c r="I94" s="69"/>
      <c r="J94" s="69"/>
      <c r="K94" s="65"/>
    </row>
    <row r="95" spans="1:11" s="26" customFormat="1" ht="24.95" customHeight="1">
      <c r="A95" s="228"/>
      <c r="B95" s="222"/>
      <c r="C95" s="234"/>
      <c r="D95" s="222"/>
      <c r="E95" s="52" t="s">
        <v>117</v>
      </c>
      <c r="F95" s="62">
        <f t="shared" si="5"/>
        <v>0.14285714285714285</v>
      </c>
      <c r="G95" s="103">
        <v>1</v>
      </c>
      <c r="H95" s="64">
        <f>B71*D91*F95*G95</f>
        <v>1.4571428571428572E-3</v>
      </c>
      <c r="I95" s="69"/>
      <c r="J95" s="69"/>
      <c r="K95" s="65"/>
    </row>
    <row r="96" spans="1:11" s="26" customFormat="1" ht="24.95" customHeight="1">
      <c r="A96" s="228"/>
      <c r="B96" s="222"/>
      <c r="C96" s="234"/>
      <c r="D96" s="222"/>
      <c r="E96" s="52" t="s">
        <v>119</v>
      </c>
      <c r="F96" s="62">
        <f t="shared" si="5"/>
        <v>0.14285714285714285</v>
      </c>
      <c r="G96" s="103">
        <v>1</v>
      </c>
      <c r="H96" s="64">
        <f>B71*D91*F96*G96</f>
        <v>1.4571428571428572E-3</v>
      </c>
      <c r="I96" s="69"/>
      <c r="J96" s="69"/>
      <c r="K96" s="69"/>
    </row>
    <row r="97" spans="1:11" s="26" customFormat="1" ht="24.95" customHeight="1">
      <c r="A97" s="228"/>
      <c r="B97" s="222"/>
      <c r="C97" s="234"/>
      <c r="D97" s="222"/>
      <c r="E97" s="52" t="s">
        <v>120</v>
      </c>
      <c r="F97" s="62">
        <f t="shared" si="5"/>
        <v>0.14285714285714285</v>
      </c>
      <c r="G97" s="103">
        <v>1</v>
      </c>
      <c r="H97" s="64">
        <f>B71*D91*F97*G97</f>
        <v>1.4571428571428572E-3</v>
      </c>
      <c r="I97" s="69"/>
      <c r="J97" s="69"/>
      <c r="K97" s="65"/>
    </row>
    <row r="98" spans="1:11" s="26" customFormat="1" ht="24.95" customHeight="1">
      <c r="A98" s="228"/>
      <c r="B98" s="222"/>
      <c r="C98" s="235"/>
      <c r="D98" s="223"/>
      <c r="E98" s="56" t="s">
        <v>42</v>
      </c>
      <c r="F98" s="71">
        <f>SUM(F91:F97)</f>
        <v>0.99999999999999978</v>
      </c>
      <c r="G98" s="58">
        <f>AVERAGE(G91:G97)</f>
        <v>1</v>
      </c>
      <c r="H98" s="59">
        <f>SUM(H91:H97)</f>
        <v>1.0199999999999999E-2</v>
      </c>
      <c r="I98" s="60"/>
      <c r="J98" s="60"/>
      <c r="K98" s="60"/>
    </row>
    <row r="99" spans="1:11" s="26" customFormat="1" ht="24.95" customHeight="1">
      <c r="A99" s="228"/>
      <c r="B99" s="222"/>
      <c r="C99" s="218" t="s">
        <v>121</v>
      </c>
      <c r="D99" s="221">
        <f>100%/7</f>
        <v>0.14285714285714285</v>
      </c>
      <c r="E99" s="83" t="s">
        <v>122</v>
      </c>
      <c r="F99" s="62">
        <f t="shared" ref="F99:F106" si="6">1/8</f>
        <v>0.125</v>
      </c>
      <c r="G99" s="103">
        <v>1</v>
      </c>
      <c r="H99" s="64">
        <f>B71*D99*F99*G99</f>
        <v>1.2750000000000001E-3</v>
      </c>
      <c r="I99" s="65"/>
      <c r="J99" s="69"/>
      <c r="K99" s="65"/>
    </row>
    <row r="100" spans="1:11" s="26" customFormat="1" ht="24.95" customHeight="1">
      <c r="A100" s="228"/>
      <c r="B100" s="222"/>
      <c r="C100" s="219"/>
      <c r="D100" s="222"/>
      <c r="E100" s="84" t="s">
        <v>123</v>
      </c>
      <c r="F100" s="62">
        <f t="shared" si="6"/>
        <v>0.125</v>
      </c>
      <c r="G100" s="103">
        <v>1</v>
      </c>
      <c r="H100" s="64">
        <f>B71*D99*F100*G100</f>
        <v>1.2750000000000001E-3</v>
      </c>
      <c r="I100" s="65"/>
      <c r="J100" s="69"/>
      <c r="K100" s="69"/>
    </row>
    <row r="101" spans="1:11" s="26" customFormat="1" ht="24.95" customHeight="1">
      <c r="A101" s="228"/>
      <c r="B101" s="222"/>
      <c r="C101" s="219"/>
      <c r="D101" s="222"/>
      <c r="E101" s="84" t="s">
        <v>124</v>
      </c>
      <c r="F101" s="62">
        <f t="shared" si="6"/>
        <v>0.125</v>
      </c>
      <c r="G101" s="103">
        <v>1</v>
      </c>
      <c r="H101" s="64">
        <f>B71*D99*F101*G101</f>
        <v>1.2750000000000001E-3</v>
      </c>
      <c r="I101" s="65"/>
      <c r="J101" s="69"/>
      <c r="K101" s="69"/>
    </row>
    <row r="102" spans="1:11" s="26" customFormat="1" ht="24.95" customHeight="1">
      <c r="A102" s="228"/>
      <c r="B102" s="222"/>
      <c r="C102" s="219"/>
      <c r="D102" s="222"/>
      <c r="E102" s="84" t="s">
        <v>125</v>
      </c>
      <c r="F102" s="62">
        <f t="shared" si="6"/>
        <v>0.125</v>
      </c>
      <c r="G102" s="103">
        <v>1</v>
      </c>
      <c r="H102" s="64">
        <f>B71*D99*F102*G102</f>
        <v>1.2750000000000001E-3</v>
      </c>
      <c r="I102" s="65"/>
      <c r="J102" s="69"/>
      <c r="K102" s="69"/>
    </row>
    <row r="103" spans="1:11" ht="24.95" customHeight="1">
      <c r="A103" s="228"/>
      <c r="B103" s="222"/>
      <c r="C103" s="219"/>
      <c r="D103" s="222"/>
      <c r="E103" s="84" t="s">
        <v>126</v>
      </c>
      <c r="F103" s="62">
        <f t="shared" si="6"/>
        <v>0.125</v>
      </c>
      <c r="G103" s="103">
        <v>1</v>
      </c>
      <c r="H103" s="64">
        <f>B71*D99*F103*G103</f>
        <v>1.2750000000000001E-3</v>
      </c>
      <c r="I103" s="65"/>
      <c r="J103" s="69"/>
      <c r="K103" s="69"/>
    </row>
    <row r="104" spans="1:11" ht="24.95" customHeight="1">
      <c r="A104" s="228"/>
      <c r="B104" s="222"/>
      <c r="C104" s="219"/>
      <c r="D104" s="222"/>
      <c r="E104" s="84" t="s">
        <v>127</v>
      </c>
      <c r="F104" s="62">
        <f t="shared" si="6"/>
        <v>0.125</v>
      </c>
      <c r="G104" s="103">
        <v>1</v>
      </c>
      <c r="H104" s="64">
        <f>B71*D99*F104*G104</f>
        <v>1.2750000000000001E-3</v>
      </c>
      <c r="I104" s="65"/>
      <c r="J104" s="69"/>
      <c r="K104" s="69"/>
    </row>
    <row r="105" spans="1:11" ht="39.75" customHeight="1">
      <c r="A105" s="228"/>
      <c r="B105" s="222"/>
      <c r="C105" s="219"/>
      <c r="D105" s="222"/>
      <c r="E105" s="85" t="s">
        <v>128</v>
      </c>
      <c r="F105" s="62">
        <f t="shared" si="6"/>
        <v>0.125</v>
      </c>
      <c r="G105" s="103">
        <v>1</v>
      </c>
      <c r="H105" s="64">
        <f>B71*D99*F105*G105</f>
        <v>1.2750000000000001E-3</v>
      </c>
      <c r="I105" s="65"/>
      <c r="J105" s="69"/>
      <c r="K105" s="69"/>
    </row>
    <row r="106" spans="1:11" ht="24.95" customHeight="1">
      <c r="A106" s="228"/>
      <c r="B106" s="222"/>
      <c r="C106" s="219"/>
      <c r="D106" s="222"/>
      <c r="E106" s="85" t="s">
        <v>129</v>
      </c>
      <c r="F106" s="62">
        <f t="shared" si="6"/>
        <v>0.125</v>
      </c>
      <c r="G106" s="103">
        <v>1</v>
      </c>
      <c r="H106" s="64">
        <f>B71*D99*F106*G106</f>
        <v>1.2750000000000001E-3</v>
      </c>
      <c r="I106" s="69"/>
      <c r="J106" s="69"/>
      <c r="K106" s="69"/>
    </row>
    <row r="107" spans="1:11" s="26" customFormat="1" ht="24.95" customHeight="1">
      <c r="A107" s="228"/>
      <c r="B107" s="222"/>
      <c r="C107" s="220"/>
      <c r="D107" s="223"/>
      <c r="E107" s="56" t="s">
        <v>42</v>
      </c>
      <c r="F107" s="71">
        <f>SUM(F99:F106)</f>
        <v>1</v>
      </c>
      <c r="G107" s="58">
        <f>AVERAGE(G99:G106)</f>
        <v>1</v>
      </c>
      <c r="H107" s="59">
        <f>SUM(H99:H106)</f>
        <v>1.0200000000000001E-2</v>
      </c>
      <c r="I107" s="60"/>
      <c r="J107" s="60"/>
      <c r="K107" s="60"/>
    </row>
    <row r="108" spans="1:11" ht="24.95" customHeight="1">
      <c r="A108" s="228"/>
      <c r="B108" s="222"/>
      <c r="C108" s="210" t="s">
        <v>130</v>
      </c>
      <c r="D108" s="209">
        <f>100%/7</f>
        <v>0.14285714285714285</v>
      </c>
      <c r="E108" s="52" t="s">
        <v>131</v>
      </c>
      <c r="F108" s="62">
        <f>1/4</f>
        <v>0.25</v>
      </c>
      <c r="G108" s="103">
        <v>1</v>
      </c>
      <c r="H108" s="64">
        <f>B71*D108*F108*G108</f>
        <v>2.5500000000000002E-3</v>
      </c>
      <c r="I108" s="65"/>
      <c r="J108" s="65"/>
      <c r="K108" s="69"/>
    </row>
    <row r="109" spans="1:11" ht="24.95" customHeight="1">
      <c r="A109" s="228"/>
      <c r="B109" s="222"/>
      <c r="C109" s="210"/>
      <c r="D109" s="209"/>
      <c r="E109" s="52" t="s">
        <v>132</v>
      </c>
      <c r="F109" s="62">
        <f>1/4</f>
        <v>0.25</v>
      </c>
      <c r="G109" s="103">
        <v>1</v>
      </c>
      <c r="H109" s="64">
        <f>B71*D108*F109*G109</f>
        <v>2.5500000000000002E-3</v>
      </c>
      <c r="I109" s="65"/>
      <c r="J109" s="65"/>
      <c r="K109" s="69"/>
    </row>
    <row r="110" spans="1:11" ht="24.95" customHeight="1">
      <c r="A110" s="228"/>
      <c r="B110" s="222"/>
      <c r="C110" s="210"/>
      <c r="D110" s="209"/>
      <c r="E110" s="52" t="s">
        <v>133</v>
      </c>
      <c r="F110" s="62">
        <f>1/4</f>
        <v>0.25</v>
      </c>
      <c r="G110" s="103">
        <v>1</v>
      </c>
      <c r="H110" s="64">
        <f>B71*D108*F110*G110</f>
        <v>2.5500000000000002E-3</v>
      </c>
      <c r="I110" s="65"/>
      <c r="J110" s="65"/>
      <c r="K110" s="69"/>
    </row>
    <row r="111" spans="1:11" ht="24.95" customHeight="1">
      <c r="A111" s="228"/>
      <c r="B111" s="222"/>
      <c r="C111" s="210"/>
      <c r="D111" s="209"/>
      <c r="E111" s="70" t="s">
        <v>134</v>
      </c>
      <c r="F111" s="62">
        <f>1/4</f>
        <v>0.25</v>
      </c>
      <c r="G111" s="103">
        <v>1</v>
      </c>
      <c r="H111" s="64">
        <f>B71*D108*F111*G111</f>
        <v>2.5500000000000002E-3</v>
      </c>
      <c r="I111" s="65"/>
      <c r="J111" s="65"/>
      <c r="K111" s="65"/>
    </row>
    <row r="112" spans="1:11" ht="24.95" customHeight="1">
      <c r="A112" s="228"/>
      <c r="B112" s="222"/>
      <c r="C112" s="210"/>
      <c r="D112" s="209"/>
      <c r="E112" s="56" t="s">
        <v>42</v>
      </c>
      <c r="F112" s="71">
        <f>SUM(F108:F111)</f>
        <v>1</v>
      </c>
      <c r="G112" s="58">
        <f>AVERAGE(G108:G111)</f>
        <v>1</v>
      </c>
      <c r="H112" s="59">
        <f>SUM(H108:H111)</f>
        <v>1.0200000000000001E-2</v>
      </c>
      <c r="I112" s="60"/>
      <c r="J112" s="60"/>
      <c r="K112" s="60"/>
    </row>
    <row r="113" spans="1:11" ht="24.95" customHeight="1">
      <c r="A113" s="228"/>
      <c r="B113" s="222"/>
      <c r="C113" s="218" t="s">
        <v>135</v>
      </c>
      <c r="D113" s="221">
        <f>100%/7</f>
        <v>0.14285714285714285</v>
      </c>
      <c r="E113" s="52" t="s">
        <v>306</v>
      </c>
      <c r="F113" s="62">
        <f>1/4</f>
        <v>0.25</v>
      </c>
      <c r="G113" s="103">
        <v>1</v>
      </c>
      <c r="H113" s="64">
        <f>B71*D113*F113*G113</f>
        <v>2.5500000000000002E-3</v>
      </c>
      <c r="I113" s="65"/>
      <c r="J113" s="65"/>
      <c r="K113" s="65"/>
    </row>
    <row r="114" spans="1:11" ht="24.95" customHeight="1">
      <c r="A114" s="228"/>
      <c r="B114" s="222"/>
      <c r="C114" s="219"/>
      <c r="D114" s="222"/>
      <c r="E114" s="52" t="s">
        <v>136</v>
      </c>
      <c r="F114" s="62">
        <f>1/4</f>
        <v>0.25</v>
      </c>
      <c r="G114" s="103">
        <v>1</v>
      </c>
      <c r="H114" s="64">
        <f>B71*D113*F114*G114</f>
        <v>2.5500000000000002E-3</v>
      </c>
      <c r="I114" s="65"/>
      <c r="J114" s="65"/>
      <c r="K114" s="65"/>
    </row>
    <row r="115" spans="1:11" ht="24.95" customHeight="1">
      <c r="A115" s="228"/>
      <c r="B115" s="222"/>
      <c r="C115" s="219"/>
      <c r="D115" s="222"/>
      <c r="E115" s="52" t="s">
        <v>137</v>
      </c>
      <c r="F115" s="62">
        <f>1/4</f>
        <v>0.25</v>
      </c>
      <c r="G115" s="103">
        <v>1</v>
      </c>
      <c r="H115" s="64">
        <f>B71*D113*F115*G115</f>
        <v>2.5500000000000002E-3</v>
      </c>
      <c r="I115" s="65"/>
      <c r="J115" s="65"/>
      <c r="K115" s="65"/>
    </row>
    <row r="116" spans="1:11" ht="24.95" customHeight="1">
      <c r="A116" s="228"/>
      <c r="B116" s="222"/>
      <c r="C116" s="219"/>
      <c r="D116" s="222"/>
      <c r="E116" s="52" t="s">
        <v>138</v>
      </c>
      <c r="F116" s="62">
        <f>1/4</f>
        <v>0.25</v>
      </c>
      <c r="G116" s="103">
        <v>1</v>
      </c>
      <c r="H116" s="64">
        <f>B71*D113*F116*G116</f>
        <v>2.5500000000000002E-3</v>
      </c>
      <c r="I116" s="65"/>
      <c r="J116" s="65"/>
      <c r="K116" s="65"/>
    </row>
    <row r="117" spans="1:11" s="26" customFormat="1" ht="24.95" customHeight="1">
      <c r="A117" s="229"/>
      <c r="B117" s="223"/>
      <c r="C117" s="220"/>
      <c r="D117" s="223"/>
      <c r="E117" s="56" t="s">
        <v>42</v>
      </c>
      <c r="F117" s="71">
        <f>SUM(F113:F116)</f>
        <v>1</v>
      </c>
      <c r="G117" s="58">
        <f>AVERAGE(G113:G116)</f>
        <v>1</v>
      </c>
      <c r="H117" s="59">
        <f>SUM(H113:H116)</f>
        <v>1.0200000000000001E-2</v>
      </c>
      <c r="I117" s="60"/>
      <c r="J117" s="60"/>
      <c r="K117" s="60"/>
    </row>
    <row r="118" spans="1:11" s="24" customFormat="1" ht="24.95" customHeight="1">
      <c r="A118" s="214" t="s">
        <v>58</v>
      </c>
      <c r="B118" s="215"/>
      <c r="C118" s="215"/>
      <c r="D118" s="215"/>
      <c r="E118" s="215"/>
      <c r="F118" s="216"/>
      <c r="G118" s="58">
        <f>AVERAGE(G77,G83,G90,G98,G107,G112,G117)</f>
        <v>1</v>
      </c>
      <c r="H118" s="67">
        <f>SUM(H77,H83,H90,H98,H107,H112,H117)</f>
        <v>7.1400000000000005E-2</v>
      </c>
      <c r="I118" s="86"/>
      <c r="J118" s="86"/>
      <c r="K118" s="86"/>
    </row>
    <row r="119" spans="1:11" ht="24.95" customHeight="1">
      <c r="A119" s="230" t="s">
        <v>287</v>
      </c>
      <c r="B119" s="221">
        <v>7.1400000000000005E-2</v>
      </c>
      <c r="C119" s="218" t="s">
        <v>139</v>
      </c>
      <c r="D119" s="221">
        <f>100%/2</f>
        <v>0.5</v>
      </c>
      <c r="E119" s="52" t="s">
        <v>140</v>
      </c>
      <c r="F119" s="62">
        <f>1/4</f>
        <v>0.25</v>
      </c>
      <c r="G119" s="103">
        <v>1</v>
      </c>
      <c r="H119" s="64">
        <f>B119*D119*F119*G119</f>
        <v>8.9250000000000006E-3</v>
      </c>
      <c r="I119" s="65"/>
      <c r="J119" s="65"/>
      <c r="K119" s="65"/>
    </row>
    <row r="120" spans="1:11" ht="24.95" customHeight="1">
      <c r="A120" s="231"/>
      <c r="B120" s="222"/>
      <c r="C120" s="219"/>
      <c r="D120" s="222"/>
      <c r="E120" s="52" t="s">
        <v>141</v>
      </c>
      <c r="F120" s="62">
        <f>1/4</f>
        <v>0.25</v>
      </c>
      <c r="G120" s="103">
        <v>1</v>
      </c>
      <c r="H120" s="64">
        <f>B119*D119*F120*G120</f>
        <v>8.9250000000000006E-3</v>
      </c>
      <c r="I120" s="65"/>
      <c r="J120" s="65"/>
      <c r="K120" s="65"/>
    </row>
    <row r="121" spans="1:11" ht="24.95" customHeight="1">
      <c r="A121" s="231"/>
      <c r="B121" s="222"/>
      <c r="C121" s="219"/>
      <c r="D121" s="222"/>
      <c r="E121" s="52" t="s">
        <v>142</v>
      </c>
      <c r="F121" s="62">
        <f>1/4</f>
        <v>0.25</v>
      </c>
      <c r="G121" s="103">
        <v>1</v>
      </c>
      <c r="H121" s="64">
        <f>B119*D119*F121*G121</f>
        <v>8.9250000000000006E-3</v>
      </c>
      <c r="I121" s="65"/>
      <c r="J121" s="65"/>
      <c r="K121" s="65"/>
    </row>
    <row r="122" spans="1:11" ht="24.95" customHeight="1">
      <c r="A122" s="231"/>
      <c r="B122" s="222"/>
      <c r="C122" s="219"/>
      <c r="D122" s="222"/>
      <c r="E122" s="52" t="s">
        <v>143</v>
      </c>
      <c r="F122" s="62">
        <f>1/4</f>
        <v>0.25</v>
      </c>
      <c r="G122" s="103">
        <v>1</v>
      </c>
      <c r="H122" s="64">
        <f>B119*D119*F122*G122</f>
        <v>8.9250000000000006E-3</v>
      </c>
      <c r="I122" s="65"/>
      <c r="J122" s="65"/>
      <c r="K122" s="65"/>
    </row>
    <row r="123" spans="1:11" s="26" customFormat="1" ht="24.95" customHeight="1">
      <c r="A123" s="231"/>
      <c r="B123" s="222"/>
      <c r="C123" s="220"/>
      <c r="D123" s="223"/>
      <c r="E123" s="56" t="s">
        <v>42</v>
      </c>
      <c r="F123" s="57">
        <f>SUM(F119:F122)</f>
        <v>1</v>
      </c>
      <c r="G123" s="58">
        <f>AVERAGE(G119:G122)</f>
        <v>1</v>
      </c>
      <c r="H123" s="59">
        <f>SUM(H119:H122)</f>
        <v>3.5700000000000003E-2</v>
      </c>
      <c r="I123" s="60"/>
      <c r="J123" s="60"/>
      <c r="K123" s="60"/>
    </row>
    <row r="124" spans="1:11" ht="24.95" customHeight="1">
      <c r="A124" s="231"/>
      <c r="B124" s="222"/>
      <c r="C124" s="218" t="s">
        <v>144</v>
      </c>
      <c r="D124" s="221">
        <f>100%/2</f>
        <v>0.5</v>
      </c>
      <c r="E124" s="52" t="s">
        <v>145</v>
      </c>
      <c r="F124" s="62">
        <f>1/5</f>
        <v>0.2</v>
      </c>
      <c r="G124" s="103">
        <v>1</v>
      </c>
      <c r="H124" s="64">
        <f>B119*D124*F124*G124</f>
        <v>7.1400000000000005E-3</v>
      </c>
      <c r="I124" s="65"/>
      <c r="J124" s="65"/>
      <c r="K124" s="65"/>
    </row>
    <row r="125" spans="1:11" ht="24.95" customHeight="1">
      <c r="A125" s="231"/>
      <c r="B125" s="222"/>
      <c r="C125" s="219"/>
      <c r="D125" s="222"/>
      <c r="E125" s="52" t="s">
        <v>146</v>
      </c>
      <c r="F125" s="62">
        <f>1/5</f>
        <v>0.2</v>
      </c>
      <c r="G125" s="103">
        <v>1</v>
      </c>
      <c r="H125" s="64">
        <f>B119*D124*F125*G125</f>
        <v>7.1400000000000005E-3</v>
      </c>
      <c r="I125" s="65"/>
      <c r="J125" s="65"/>
      <c r="K125" s="65"/>
    </row>
    <row r="126" spans="1:11" ht="24.95" customHeight="1">
      <c r="A126" s="231"/>
      <c r="B126" s="222"/>
      <c r="C126" s="219"/>
      <c r="D126" s="222"/>
      <c r="E126" s="61" t="s">
        <v>147</v>
      </c>
      <c r="F126" s="62">
        <f>1/5</f>
        <v>0.2</v>
      </c>
      <c r="G126" s="103">
        <v>1</v>
      </c>
      <c r="H126" s="64">
        <f>B119*D124*F126*G126</f>
        <v>7.1400000000000005E-3</v>
      </c>
      <c r="I126" s="65"/>
      <c r="J126" s="65"/>
      <c r="K126" s="65"/>
    </row>
    <row r="127" spans="1:11" ht="24.95" customHeight="1">
      <c r="A127" s="231"/>
      <c r="B127" s="222"/>
      <c r="C127" s="219"/>
      <c r="D127" s="222"/>
      <c r="E127" s="52" t="s">
        <v>148</v>
      </c>
      <c r="F127" s="62">
        <f>1/5</f>
        <v>0.2</v>
      </c>
      <c r="G127" s="103">
        <v>1</v>
      </c>
      <c r="H127" s="64">
        <f>B119*D124*F127*G127</f>
        <v>7.1400000000000005E-3</v>
      </c>
      <c r="I127" s="65"/>
      <c r="J127" s="65"/>
      <c r="K127" s="65"/>
    </row>
    <row r="128" spans="1:11" ht="24.95" customHeight="1">
      <c r="A128" s="231"/>
      <c r="B128" s="222"/>
      <c r="C128" s="219"/>
      <c r="D128" s="222"/>
      <c r="E128" s="52" t="s">
        <v>149</v>
      </c>
      <c r="F128" s="62">
        <f>1/5</f>
        <v>0.2</v>
      </c>
      <c r="G128" s="103">
        <v>1</v>
      </c>
      <c r="H128" s="64">
        <f>B119*D124*F128*G128</f>
        <v>7.1400000000000005E-3</v>
      </c>
      <c r="I128" s="65"/>
      <c r="J128" s="65"/>
      <c r="K128" s="65"/>
    </row>
    <row r="129" spans="1:11" s="26" customFormat="1" ht="24.95" customHeight="1">
      <c r="A129" s="232"/>
      <c r="B129" s="223"/>
      <c r="C129" s="220"/>
      <c r="D129" s="223"/>
      <c r="E129" s="56" t="s">
        <v>42</v>
      </c>
      <c r="F129" s="57">
        <f>SUM(F124:F128)</f>
        <v>1</v>
      </c>
      <c r="G129" s="58">
        <f>AVERAGE(G124:G128)</f>
        <v>1</v>
      </c>
      <c r="H129" s="59">
        <f>SUM(H124:H128)</f>
        <v>3.5700000000000003E-2</v>
      </c>
      <c r="I129" s="60"/>
      <c r="J129" s="60"/>
      <c r="K129" s="60"/>
    </row>
    <row r="130" spans="1:11" s="27" customFormat="1" ht="24.95" customHeight="1">
      <c r="A130" s="214" t="s">
        <v>58</v>
      </c>
      <c r="B130" s="215"/>
      <c r="C130" s="215"/>
      <c r="D130" s="215"/>
      <c r="E130" s="215"/>
      <c r="F130" s="216"/>
      <c r="G130" s="58">
        <f>AVERAGE(G129,G123)</f>
        <v>1</v>
      </c>
      <c r="H130" s="87">
        <f>SUM(H123,H129)</f>
        <v>7.1400000000000005E-2</v>
      </c>
      <c r="I130" s="86"/>
      <c r="J130" s="86"/>
      <c r="K130" s="86"/>
    </row>
    <row r="131" spans="1:11" ht="24.95" customHeight="1">
      <c r="A131" s="227" t="s">
        <v>288</v>
      </c>
      <c r="B131" s="221">
        <v>7.1400000000000005E-2</v>
      </c>
      <c r="C131" s="218" t="s">
        <v>150</v>
      </c>
      <c r="D131" s="221">
        <f>100%/2</f>
        <v>0.5</v>
      </c>
      <c r="E131" s="52" t="s">
        <v>151</v>
      </c>
      <c r="F131" s="62">
        <f>1/3</f>
        <v>0.33333333333333331</v>
      </c>
      <c r="G131" s="103">
        <v>1</v>
      </c>
      <c r="H131" s="64">
        <f>B131*D131*F131*G131</f>
        <v>1.1900000000000001E-2</v>
      </c>
      <c r="I131" s="65"/>
      <c r="J131" s="65"/>
      <c r="K131" s="65"/>
    </row>
    <row r="132" spans="1:11" ht="24.95" customHeight="1">
      <c r="A132" s="228"/>
      <c r="B132" s="222"/>
      <c r="C132" s="219"/>
      <c r="D132" s="222"/>
      <c r="E132" s="52" t="s">
        <v>152</v>
      </c>
      <c r="F132" s="62">
        <f>1/3</f>
        <v>0.33333333333333331</v>
      </c>
      <c r="G132" s="103">
        <v>1</v>
      </c>
      <c r="H132" s="64">
        <f>B131*D131*F132*G132</f>
        <v>1.1900000000000001E-2</v>
      </c>
      <c r="I132" s="65"/>
      <c r="J132" s="65"/>
      <c r="K132" s="65"/>
    </row>
    <row r="133" spans="1:11" ht="24.95" customHeight="1">
      <c r="A133" s="228"/>
      <c r="B133" s="222"/>
      <c r="C133" s="219"/>
      <c r="D133" s="222"/>
      <c r="E133" s="52" t="s">
        <v>153</v>
      </c>
      <c r="F133" s="62">
        <f>1/3</f>
        <v>0.33333333333333331</v>
      </c>
      <c r="G133" s="103">
        <v>1</v>
      </c>
      <c r="H133" s="64">
        <f>B131*D131*F133*G133</f>
        <v>1.1900000000000001E-2</v>
      </c>
      <c r="I133" s="65"/>
      <c r="J133" s="65"/>
      <c r="K133" s="65"/>
    </row>
    <row r="134" spans="1:11" s="26" customFormat="1" ht="24.95" customHeight="1">
      <c r="A134" s="228"/>
      <c r="B134" s="222"/>
      <c r="C134" s="220"/>
      <c r="D134" s="223"/>
      <c r="E134" s="56" t="s">
        <v>42</v>
      </c>
      <c r="F134" s="71">
        <f>SUM(F131:F133)</f>
        <v>1</v>
      </c>
      <c r="G134" s="58">
        <f>AVERAGE(G131:G133)</f>
        <v>1</v>
      </c>
      <c r="H134" s="59">
        <f>SUM(H131:H133)</f>
        <v>3.5700000000000003E-2</v>
      </c>
      <c r="I134" s="60"/>
      <c r="J134" s="60"/>
      <c r="K134" s="60"/>
    </row>
    <row r="135" spans="1:11" s="26" customFormat="1" ht="24.95" customHeight="1">
      <c r="A135" s="228"/>
      <c r="B135" s="222"/>
      <c r="C135" s="218" t="s">
        <v>154</v>
      </c>
      <c r="D135" s="221">
        <f>100%/2</f>
        <v>0.5</v>
      </c>
      <c r="E135" s="52" t="s">
        <v>155</v>
      </c>
      <c r="F135" s="62">
        <f t="shared" ref="F135:F140" si="7">1/6</f>
        <v>0.16666666666666666</v>
      </c>
      <c r="G135" s="103">
        <v>1</v>
      </c>
      <c r="H135" s="64">
        <f>B131*D135*F135*G135</f>
        <v>5.9500000000000004E-3</v>
      </c>
      <c r="I135" s="65"/>
      <c r="J135" s="65"/>
      <c r="K135" s="65"/>
    </row>
    <row r="136" spans="1:11" ht="24.95" customHeight="1">
      <c r="A136" s="228"/>
      <c r="B136" s="222"/>
      <c r="C136" s="219"/>
      <c r="D136" s="222"/>
      <c r="E136" s="52" t="s">
        <v>156</v>
      </c>
      <c r="F136" s="62">
        <f t="shared" si="7"/>
        <v>0.16666666666666666</v>
      </c>
      <c r="G136" s="103">
        <v>1</v>
      </c>
      <c r="H136" s="64">
        <f>B131*D135*F136*G136</f>
        <v>5.9500000000000004E-3</v>
      </c>
      <c r="I136" s="65"/>
      <c r="J136" s="65"/>
      <c r="K136" s="65"/>
    </row>
    <row r="137" spans="1:11" ht="24.95" customHeight="1">
      <c r="A137" s="228"/>
      <c r="B137" s="222"/>
      <c r="C137" s="219"/>
      <c r="D137" s="222"/>
      <c r="E137" s="52" t="s">
        <v>157</v>
      </c>
      <c r="F137" s="62">
        <f t="shared" si="7"/>
        <v>0.16666666666666666</v>
      </c>
      <c r="G137" s="103">
        <v>1</v>
      </c>
      <c r="H137" s="64">
        <f>B131*D135*F137*G137</f>
        <v>5.9500000000000004E-3</v>
      </c>
      <c r="I137" s="65"/>
      <c r="J137" s="65"/>
      <c r="K137" s="65"/>
    </row>
    <row r="138" spans="1:11" ht="24.95" customHeight="1">
      <c r="A138" s="228"/>
      <c r="B138" s="222"/>
      <c r="C138" s="219"/>
      <c r="D138" s="222"/>
      <c r="E138" s="52" t="s">
        <v>158</v>
      </c>
      <c r="F138" s="62">
        <f t="shared" si="7"/>
        <v>0.16666666666666666</v>
      </c>
      <c r="G138" s="103">
        <v>1</v>
      </c>
      <c r="H138" s="64">
        <f>B131*D135*F138*G138</f>
        <v>5.9500000000000004E-3</v>
      </c>
      <c r="I138" s="65"/>
      <c r="J138" s="65"/>
      <c r="K138" s="65"/>
    </row>
    <row r="139" spans="1:11" ht="24.95" customHeight="1">
      <c r="A139" s="228"/>
      <c r="B139" s="222"/>
      <c r="C139" s="219"/>
      <c r="D139" s="222"/>
      <c r="E139" s="52" t="s">
        <v>159</v>
      </c>
      <c r="F139" s="62">
        <f t="shared" si="7"/>
        <v>0.16666666666666666</v>
      </c>
      <c r="G139" s="103">
        <v>1</v>
      </c>
      <c r="H139" s="64">
        <f>B131*D135*F139*G139</f>
        <v>5.9500000000000004E-3</v>
      </c>
      <c r="I139" s="65"/>
      <c r="J139" s="65"/>
      <c r="K139" s="65"/>
    </row>
    <row r="140" spans="1:11" ht="24.95" customHeight="1">
      <c r="A140" s="228"/>
      <c r="B140" s="222"/>
      <c r="C140" s="219"/>
      <c r="D140" s="222"/>
      <c r="E140" s="52" t="s">
        <v>160</v>
      </c>
      <c r="F140" s="62">
        <f t="shared" si="7"/>
        <v>0.16666666666666666</v>
      </c>
      <c r="G140" s="103">
        <v>1</v>
      </c>
      <c r="H140" s="64">
        <f>B131*D135*F140*G140</f>
        <v>5.9500000000000004E-3</v>
      </c>
      <c r="I140" s="65"/>
      <c r="J140" s="65"/>
      <c r="K140" s="65"/>
    </row>
    <row r="141" spans="1:11" s="26" customFormat="1" ht="24.95" customHeight="1">
      <c r="A141" s="229"/>
      <c r="B141" s="223"/>
      <c r="C141" s="220"/>
      <c r="D141" s="223"/>
      <c r="E141" s="56" t="s">
        <v>42</v>
      </c>
      <c r="F141" s="71">
        <f>SUM(F135:F140)</f>
        <v>0.99999999999999989</v>
      </c>
      <c r="G141" s="58">
        <f>AVERAGE(G135:G140)</f>
        <v>1</v>
      </c>
      <c r="H141" s="59">
        <f>SUM(H135:H140)</f>
        <v>3.5700000000000003E-2</v>
      </c>
      <c r="I141" s="60"/>
      <c r="J141" s="60"/>
      <c r="K141" s="60"/>
    </row>
    <row r="142" spans="1:11" s="24" customFormat="1" ht="24.95" customHeight="1">
      <c r="A142" s="214" t="s">
        <v>58</v>
      </c>
      <c r="B142" s="215"/>
      <c r="C142" s="215"/>
      <c r="D142" s="215"/>
      <c r="E142" s="215"/>
      <c r="F142" s="216"/>
      <c r="G142" s="58">
        <f>AVERAGE(G141,G134)</f>
        <v>1</v>
      </c>
      <c r="H142" s="67">
        <f>SUM(H134,H141)</f>
        <v>7.1400000000000005E-2</v>
      </c>
      <c r="I142" s="86"/>
      <c r="J142" s="86"/>
      <c r="K142" s="86"/>
    </row>
    <row r="143" spans="1:11" ht="24.95" customHeight="1">
      <c r="A143" s="208" t="s">
        <v>289</v>
      </c>
      <c r="B143" s="209">
        <v>7.1400000000000005E-2</v>
      </c>
      <c r="C143" s="210" t="s">
        <v>161</v>
      </c>
      <c r="D143" s="209">
        <f>100%/3</f>
        <v>0.33333333333333331</v>
      </c>
      <c r="E143" s="52" t="s">
        <v>162</v>
      </c>
      <c r="F143" s="62">
        <f t="shared" ref="F143:F149" si="8">1/7</f>
        <v>0.14285714285714285</v>
      </c>
      <c r="G143" s="103">
        <v>1</v>
      </c>
      <c r="H143" s="64">
        <f>B143*D143*F143*G143</f>
        <v>3.4000000000000002E-3</v>
      </c>
      <c r="I143" s="65"/>
      <c r="J143" s="65"/>
      <c r="K143" s="65"/>
    </row>
    <row r="144" spans="1:11" ht="24.95" customHeight="1">
      <c r="A144" s="208"/>
      <c r="B144" s="209"/>
      <c r="C144" s="210"/>
      <c r="D144" s="209"/>
      <c r="E144" s="52" t="s">
        <v>163</v>
      </c>
      <c r="F144" s="62">
        <f t="shared" si="8"/>
        <v>0.14285714285714285</v>
      </c>
      <c r="G144" s="103">
        <v>1</v>
      </c>
      <c r="H144" s="64">
        <f>B143*D143*F144*G144</f>
        <v>3.4000000000000002E-3</v>
      </c>
      <c r="I144" s="65"/>
      <c r="J144" s="65"/>
      <c r="K144" s="65"/>
    </row>
    <row r="145" spans="1:11" ht="24.95" customHeight="1">
      <c r="A145" s="208"/>
      <c r="B145" s="209"/>
      <c r="C145" s="210"/>
      <c r="D145" s="209"/>
      <c r="E145" s="52" t="s">
        <v>164</v>
      </c>
      <c r="F145" s="62">
        <f t="shared" si="8"/>
        <v>0.14285714285714285</v>
      </c>
      <c r="G145" s="103">
        <v>1</v>
      </c>
      <c r="H145" s="64">
        <f>B143*D143*F145*G145</f>
        <v>3.4000000000000002E-3</v>
      </c>
      <c r="I145" s="65"/>
      <c r="J145" s="65"/>
      <c r="K145" s="65"/>
    </row>
    <row r="146" spans="1:11" ht="24.95" customHeight="1">
      <c r="A146" s="208"/>
      <c r="B146" s="209"/>
      <c r="C146" s="210"/>
      <c r="D146" s="209"/>
      <c r="E146" s="52" t="s">
        <v>165</v>
      </c>
      <c r="F146" s="62">
        <f t="shared" si="8"/>
        <v>0.14285714285714285</v>
      </c>
      <c r="G146" s="103">
        <v>1</v>
      </c>
      <c r="H146" s="64">
        <f>B143*D143*F146*G146</f>
        <v>3.4000000000000002E-3</v>
      </c>
      <c r="I146" s="65"/>
      <c r="J146" s="65"/>
      <c r="K146" s="65"/>
    </row>
    <row r="147" spans="1:11" ht="24.95" customHeight="1">
      <c r="A147" s="208"/>
      <c r="B147" s="209"/>
      <c r="C147" s="210"/>
      <c r="D147" s="209"/>
      <c r="E147" s="52" t="s">
        <v>166</v>
      </c>
      <c r="F147" s="62">
        <f t="shared" si="8"/>
        <v>0.14285714285714285</v>
      </c>
      <c r="G147" s="103">
        <v>1</v>
      </c>
      <c r="H147" s="64">
        <f>B143*D143*F147*G147</f>
        <v>3.4000000000000002E-3</v>
      </c>
      <c r="I147" s="65"/>
      <c r="J147" s="65"/>
      <c r="K147" s="65"/>
    </row>
    <row r="148" spans="1:11" ht="24.95" customHeight="1">
      <c r="A148" s="208"/>
      <c r="B148" s="209"/>
      <c r="C148" s="210"/>
      <c r="D148" s="209"/>
      <c r="E148" s="52" t="s">
        <v>167</v>
      </c>
      <c r="F148" s="62">
        <f t="shared" si="8"/>
        <v>0.14285714285714285</v>
      </c>
      <c r="G148" s="103">
        <v>1</v>
      </c>
      <c r="H148" s="64">
        <f>B143*D143*F148*G148</f>
        <v>3.4000000000000002E-3</v>
      </c>
      <c r="I148" s="65"/>
      <c r="J148" s="65"/>
      <c r="K148" s="65"/>
    </row>
    <row r="149" spans="1:11" ht="24.95" customHeight="1">
      <c r="A149" s="208"/>
      <c r="B149" s="209"/>
      <c r="C149" s="210"/>
      <c r="D149" s="209"/>
      <c r="E149" s="88" t="s">
        <v>168</v>
      </c>
      <c r="F149" s="62">
        <f t="shared" si="8"/>
        <v>0.14285714285714285</v>
      </c>
      <c r="G149" s="103">
        <v>1</v>
      </c>
      <c r="H149" s="64">
        <f>B143*D143*F149*G149</f>
        <v>3.4000000000000002E-3</v>
      </c>
      <c r="I149" s="65"/>
      <c r="J149" s="65"/>
      <c r="K149" s="65"/>
    </row>
    <row r="150" spans="1:11" s="26" customFormat="1" ht="24.95" customHeight="1">
      <c r="A150" s="208"/>
      <c r="B150" s="209"/>
      <c r="C150" s="210"/>
      <c r="D150" s="209"/>
      <c r="E150" s="56" t="s">
        <v>42</v>
      </c>
      <c r="F150" s="71">
        <f>SUM(F143:F149)</f>
        <v>0.99999999999999978</v>
      </c>
      <c r="G150" s="58">
        <f>AVERAGE(G143:G149)</f>
        <v>1</v>
      </c>
      <c r="H150" s="59">
        <f>SUM(H143:H149)</f>
        <v>2.3800000000000002E-2</v>
      </c>
      <c r="I150" s="60"/>
      <c r="J150" s="60"/>
      <c r="K150" s="60"/>
    </row>
    <row r="151" spans="1:11" s="26" customFormat="1" ht="24.95" customHeight="1">
      <c r="A151" s="208"/>
      <c r="B151" s="209"/>
      <c r="C151" s="210" t="s">
        <v>169</v>
      </c>
      <c r="D151" s="209">
        <f>100%/3</f>
        <v>0.33333333333333331</v>
      </c>
      <c r="E151" s="52" t="s">
        <v>170</v>
      </c>
      <c r="F151" s="62">
        <f>1/5</f>
        <v>0.2</v>
      </c>
      <c r="G151" s="103">
        <v>1</v>
      </c>
      <c r="H151" s="64">
        <f>B143*D151*F151*G151</f>
        <v>4.7600000000000003E-3</v>
      </c>
      <c r="I151" s="65"/>
      <c r="J151" s="65"/>
      <c r="K151" s="65"/>
    </row>
    <row r="152" spans="1:11" ht="24.95" customHeight="1">
      <c r="A152" s="208"/>
      <c r="B152" s="209"/>
      <c r="C152" s="210"/>
      <c r="D152" s="209"/>
      <c r="E152" s="52" t="s">
        <v>171</v>
      </c>
      <c r="F152" s="62">
        <f>1/5</f>
        <v>0.2</v>
      </c>
      <c r="G152" s="103">
        <v>1</v>
      </c>
      <c r="H152" s="64">
        <f>B143*D151*F152*G152</f>
        <v>4.7600000000000003E-3</v>
      </c>
      <c r="I152" s="65"/>
      <c r="J152" s="65"/>
      <c r="K152" s="65"/>
    </row>
    <row r="153" spans="1:11" ht="24.95" customHeight="1">
      <c r="A153" s="208"/>
      <c r="B153" s="209"/>
      <c r="C153" s="210"/>
      <c r="D153" s="209"/>
      <c r="E153" s="52" t="s">
        <v>172</v>
      </c>
      <c r="F153" s="62">
        <f>1/5</f>
        <v>0.2</v>
      </c>
      <c r="G153" s="103">
        <v>1</v>
      </c>
      <c r="H153" s="64">
        <f>B143*D151*F153*G153</f>
        <v>4.7600000000000003E-3</v>
      </c>
      <c r="I153" s="65"/>
      <c r="J153" s="65"/>
      <c r="K153" s="65"/>
    </row>
    <row r="154" spans="1:11" ht="24.95" customHeight="1">
      <c r="A154" s="208"/>
      <c r="B154" s="209"/>
      <c r="C154" s="210"/>
      <c r="D154" s="209"/>
      <c r="E154" s="52" t="s">
        <v>173</v>
      </c>
      <c r="F154" s="62">
        <f>1/5</f>
        <v>0.2</v>
      </c>
      <c r="G154" s="103">
        <v>1</v>
      </c>
      <c r="H154" s="64">
        <f>B143*D151*F154*G154</f>
        <v>4.7600000000000003E-3</v>
      </c>
      <c r="I154" s="65"/>
      <c r="J154" s="65"/>
      <c r="K154" s="65"/>
    </row>
    <row r="155" spans="1:11" ht="24.95" customHeight="1">
      <c r="A155" s="208"/>
      <c r="B155" s="209"/>
      <c r="C155" s="210"/>
      <c r="D155" s="209"/>
      <c r="E155" s="52" t="s">
        <v>174</v>
      </c>
      <c r="F155" s="62">
        <f>1/5</f>
        <v>0.2</v>
      </c>
      <c r="G155" s="103">
        <v>1</v>
      </c>
      <c r="H155" s="64">
        <f>B143*D151*F155*G155</f>
        <v>4.7600000000000003E-3</v>
      </c>
      <c r="I155" s="65"/>
      <c r="J155" s="65"/>
      <c r="K155" s="65"/>
    </row>
    <row r="156" spans="1:11" s="26" customFormat="1" ht="24.95" customHeight="1">
      <c r="A156" s="208"/>
      <c r="B156" s="209"/>
      <c r="C156" s="210"/>
      <c r="D156" s="209"/>
      <c r="E156" s="56" t="s">
        <v>42</v>
      </c>
      <c r="F156" s="71">
        <f>SUM(F151:F155)</f>
        <v>1</v>
      </c>
      <c r="G156" s="58">
        <f>AVERAGE(G151:G155)</f>
        <v>1</v>
      </c>
      <c r="H156" s="59">
        <f>SUM(H151:H155)</f>
        <v>2.3800000000000002E-2</v>
      </c>
      <c r="I156" s="60"/>
      <c r="J156" s="60"/>
      <c r="K156" s="60"/>
    </row>
    <row r="157" spans="1:11" s="26" customFormat="1" ht="24.95" customHeight="1">
      <c r="A157" s="208"/>
      <c r="B157" s="209"/>
      <c r="C157" s="218" t="s">
        <v>175</v>
      </c>
      <c r="D157" s="221">
        <f>100%/3</f>
        <v>0.33333333333333331</v>
      </c>
      <c r="E157" s="52" t="s">
        <v>176</v>
      </c>
      <c r="F157" s="62">
        <f>1/4</f>
        <v>0.25</v>
      </c>
      <c r="G157" s="103">
        <v>1</v>
      </c>
      <c r="H157" s="64">
        <f>B143*D157*F157*G157</f>
        <v>5.9500000000000004E-3</v>
      </c>
      <c r="I157" s="65"/>
      <c r="J157" s="65"/>
      <c r="K157" s="65"/>
    </row>
    <row r="158" spans="1:11" ht="24.95" customHeight="1">
      <c r="A158" s="208"/>
      <c r="B158" s="209"/>
      <c r="C158" s="219"/>
      <c r="D158" s="222"/>
      <c r="E158" s="61" t="s">
        <v>177</v>
      </c>
      <c r="F158" s="62">
        <f>1/4</f>
        <v>0.25</v>
      </c>
      <c r="G158" s="103">
        <v>1</v>
      </c>
      <c r="H158" s="64">
        <f>B143*D157*F158*G158</f>
        <v>5.9500000000000004E-3</v>
      </c>
      <c r="I158" s="65"/>
      <c r="J158" s="65"/>
      <c r="K158" s="65"/>
    </row>
    <row r="159" spans="1:11" ht="24.95" customHeight="1">
      <c r="A159" s="208"/>
      <c r="B159" s="209"/>
      <c r="C159" s="219"/>
      <c r="D159" s="222"/>
      <c r="E159" s="61" t="s">
        <v>178</v>
      </c>
      <c r="F159" s="62">
        <f>1/4</f>
        <v>0.25</v>
      </c>
      <c r="G159" s="103">
        <v>1</v>
      </c>
      <c r="H159" s="64">
        <f>B143*D157*F159*G159</f>
        <v>5.9500000000000004E-3</v>
      </c>
      <c r="I159" s="65"/>
      <c r="J159" s="65"/>
      <c r="K159" s="65"/>
    </row>
    <row r="160" spans="1:11" ht="24.95" customHeight="1">
      <c r="A160" s="208"/>
      <c r="B160" s="209"/>
      <c r="C160" s="219"/>
      <c r="D160" s="222"/>
      <c r="E160" s="61" t="s">
        <v>179</v>
      </c>
      <c r="F160" s="62">
        <f>1/4</f>
        <v>0.25</v>
      </c>
      <c r="G160" s="103">
        <v>1</v>
      </c>
      <c r="H160" s="64">
        <f>B143*D157*F160*G160</f>
        <v>5.9500000000000004E-3</v>
      </c>
      <c r="I160" s="65"/>
      <c r="J160" s="65"/>
      <c r="K160" s="65"/>
    </row>
    <row r="161" spans="1:11" s="26" customFormat="1" ht="24.95" customHeight="1">
      <c r="A161" s="208"/>
      <c r="B161" s="209"/>
      <c r="C161" s="220"/>
      <c r="D161" s="223"/>
      <c r="E161" s="56" t="s">
        <v>42</v>
      </c>
      <c r="F161" s="71">
        <f>SUM(F157:F160)</f>
        <v>1</v>
      </c>
      <c r="G161" s="58">
        <f>AVERAGE(G157:G160)</f>
        <v>1</v>
      </c>
      <c r="H161" s="59">
        <f>SUM(H157:H160)</f>
        <v>2.3800000000000002E-2</v>
      </c>
      <c r="I161" s="60"/>
      <c r="J161" s="60"/>
      <c r="K161" s="60"/>
    </row>
    <row r="162" spans="1:11" s="24" customFormat="1" ht="24.95" customHeight="1">
      <c r="A162" s="214" t="s">
        <v>58</v>
      </c>
      <c r="B162" s="215"/>
      <c r="C162" s="215"/>
      <c r="D162" s="215"/>
      <c r="E162" s="215"/>
      <c r="F162" s="216"/>
      <c r="G162" s="58">
        <f>AVERAGE(G161,G156,G150)</f>
        <v>1</v>
      </c>
      <c r="H162" s="67">
        <f>SUM(H150,H156,H161)</f>
        <v>7.1400000000000005E-2</v>
      </c>
      <c r="I162" s="86"/>
      <c r="J162" s="86"/>
      <c r="K162" s="86"/>
    </row>
    <row r="163" spans="1:11" ht="24.95" customHeight="1">
      <c r="A163" s="217" t="s">
        <v>290</v>
      </c>
      <c r="B163" s="209">
        <v>7.1400000000000005E-2</v>
      </c>
      <c r="C163" s="210" t="s">
        <v>180</v>
      </c>
      <c r="D163" s="209">
        <v>0.2</v>
      </c>
      <c r="E163" s="52" t="s">
        <v>307</v>
      </c>
      <c r="F163" s="62">
        <f t="shared" ref="F163:F174" si="9">1/12</f>
        <v>8.3333333333333329E-2</v>
      </c>
      <c r="G163" s="103">
        <v>1</v>
      </c>
      <c r="H163" s="64">
        <f>B163*D163*F163*G163</f>
        <v>1.1900000000000001E-3</v>
      </c>
      <c r="I163" s="65"/>
      <c r="J163" s="65"/>
      <c r="K163" s="65"/>
    </row>
    <row r="164" spans="1:11" ht="24.95" customHeight="1">
      <c r="A164" s="217"/>
      <c r="B164" s="209"/>
      <c r="C164" s="210"/>
      <c r="D164" s="209"/>
      <c r="E164" s="52" t="s">
        <v>181</v>
      </c>
      <c r="F164" s="62">
        <f t="shared" si="9"/>
        <v>8.3333333333333329E-2</v>
      </c>
      <c r="G164" s="103">
        <v>1</v>
      </c>
      <c r="H164" s="64">
        <f>B163*D163*F164*G164</f>
        <v>1.1900000000000001E-3</v>
      </c>
      <c r="I164" s="65"/>
      <c r="J164" s="65"/>
      <c r="K164" s="65"/>
    </row>
    <row r="165" spans="1:11" ht="24.95" customHeight="1">
      <c r="A165" s="217"/>
      <c r="B165" s="209"/>
      <c r="C165" s="210"/>
      <c r="D165" s="209"/>
      <c r="E165" s="52" t="s">
        <v>182</v>
      </c>
      <c r="F165" s="62">
        <f t="shared" si="9"/>
        <v>8.3333333333333329E-2</v>
      </c>
      <c r="G165" s="103">
        <v>1</v>
      </c>
      <c r="H165" s="64">
        <f>B163*D163*F165*G165</f>
        <v>1.1900000000000001E-3</v>
      </c>
      <c r="I165" s="65"/>
      <c r="J165" s="65"/>
      <c r="K165" s="65"/>
    </row>
    <row r="166" spans="1:11" ht="24.95" customHeight="1">
      <c r="A166" s="217"/>
      <c r="B166" s="209"/>
      <c r="C166" s="210"/>
      <c r="D166" s="209"/>
      <c r="E166" s="52" t="s">
        <v>183</v>
      </c>
      <c r="F166" s="62">
        <f t="shared" si="9"/>
        <v>8.3333333333333329E-2</v>
      </c>
      <c r="G166" s="103">
        <v>1</v>
      </c>
      <c r="H166" s="64">
        <f>B163*D163*F166*G166</f>
        <v>1.1900000000000001E-3</v>
      </c>
      <c r="I166" s="65"/>
      <c r="J166" s="65"/>
      <c r="K166" s="65"/>
    </row>
    <row r="167" spans="1:11" ht="24.95" customHeight="1">
      <c r="A167" s="217"/>
      <c r="B167" s="209"/>
      <c r="C167" s="210"/>
      <c r="D167" s="209"/>
      <c r="E167" s="52" t="s">
        <v>184</v>
      </c>
      <c r="F167" s="62">
        <f t="shared" si="9"/>
        <v>8.3333333333333329E-2</v>
      </c>
      <c r="G167" s="103">
        <v>1</v>
      </c>
      <c r="H167" s="64">
        <f>B163*D163*F167*G167</f>
        <v>1.1900000000000001E-3</v>
      </c>
      <c r="I167" s="65"/>
      <c r="J167" s="65"/>
      <c r="K167" s="65"/>
    </row>
    <row r="168" spans="1:11" ht="24.95" customHeight="1">
      <c r="A168" s="217"/>
      <c r="B168" s="209"/>
      <c r="C168" s="210"/>
      <c r="D168" s="209"/>
      <c r="E168" s="52" t="s">
        <v>308</v>
      </c>
      <c r="F168" s="62">
        <f t="shared" si="9"/>
        <v>8.3333333333333329E-2</v>
      </c>
      <c r="G168" s="103">
        <v>1</v>
      </c>
      <c r="H168" s="64">
        <f>B163*D163*F168*G168</f>
        <v>1.1900000000000001E-3</v>
      </c>
      <c r="I168" s="65"/>
      <c r="J168" s="65"/>
      <c r="K168" s="65"/>
    </row>
    <row r="169" spans="1:11" ht="24.95" customHeight="1">
      <c r="A169" s="217"/>
      <c r="B169" s="209"/>
      <c r="C169" s="210"/>
      <c r="D169" s="209"/>
      <c r="E169" s="52" t="s">
        <v>185</v>
      </c>
      <c r="F169" s="62">
        <f t="shared" si="9"/>
        <v>8.3333333333333329E-2</v>
      </c>
      <c r="G169" s="103">
        <v>1</v>
      </c>
      <c r="H169" s="64">
        <f>B163*D163*F169*G169</f>
        <v>1.1900000000000001E-3</v>
      </c>
      <c r="I169" s="65"/>
      <c r="J169" s="65"/>
      <c r="K169" s="65"/>
    </row>
    <row r="170" spans="1:11" ht="24.95" customHeight="1">
      <c r="A170" s="217"/>
      <c r="B170" s="209"/>
      <c r="C170" s="210"/>
      <c r="D170" s="209"/>
      <c r="E170" s="52" t="s">
        <v>186</v>
      </c>
      <c r="F170" s="62">
        <f t="shared" si="9"/>
        <v>8.3333333333333329E-2</v>
      </c>
      <c r="G170" s="103">
        <v>1</v>
      </c>
      <c r="H170" s="64">
        <f>B163*D163*F170*G170</f>
        <v>1.1900000000000001E-3</v>
      </c>
      <c r="I170" s="65"/>
      <c r="J170" s="65"/>
      <c r="K170" s="65"/>
    </row>
    <row r="171" spans="1:11" ht="24.95" customHeight="1">
      <c r="A171" s="217"/>
      <c r="B171" s="209"/>
      <c r="C171" s="210"/>
      <c r="D171" s="209"/>
      <c r="E171" s="52" t="s">
        <v>187</v>
      </c>
      <c r="F171" s="62">
        <f t="shared" si="9"/>
        <v>8.3333333333333329E-2</v>
      </c>
      <c r="G171" s="103">
        <v>1</v>
      </c>
      <c r="H171" s="64">
        <f>B163*D163*F171*G171</f>
        <v>1.1900000000000001E-3</v>
      </c>
      <c r="I171" s="65"/>
      <c r="J171" s="65"/>
      <c r="K171" s="65"/>
    </row>
    <row r="172" spans="1:11" ht="24.95" customHeight="1">
      <c r="A172" s="217"/>
      <c r="B172" s="209"/>
      <c r="C172" s="210"/>
      <c r="D172" s="209"/>
      <c r="E172" s="52" t="s">
        <v>188</v>
      </c>
      <c r="F172" s="62">
        <f t="shared" si="9"/>
        <v>8.3333333333333329E-2</v>
      </c>
      <c r="G172" s="103">
        <v>1</v>
      </c>
      <c r="H172" s="64">
        <f>B163*D163*F172*G172</f>
        <v>1.1900000000000001E-3</v>
      </c>
      <c r="I172" s="65"/>
      <c r="J172" s="65"/>
      <c r="K172" s="65"/>
    </row>
    <row r="173" spans="1:11" ht="24.95" customHeight="1">
      <c r="A173" s="217"/>
      <c r="B173" s="209"/>
      <c r="C173" s="210"/>
      <c r="D173" s="209"/>
      <c r="E173" s="52" t="s">
        <v>189</v>
      </c>
      <c r="F173" s="62">
        <f t="shared" si="9"/>
        <v>8.3333333333333329E-2</v>
      </c>
      <c r="G173" s="103">
        <v>1</v>
      </c>
      <c r="H173" s="64">
        <f>B163*D163*F173*G173</f>
        <v>1.1900000000000001E-3</v>
      </c>
      <c r="I173" s="65"/>
      <c r="J173" s="65"/>
      <c r="K173" s="65"/>
    </row>
    <row r="174" spans="1:11" ht="24.95" customHeight="1">
      <c r="A174" s="217"/>
      <c r="B174" s="209"/>
      <c r="C174" s="210"/>
      <c r="D174" s="209"/>
      <c r="E174" s="52" t="s">
        <v>309</v>
      </c>
      <c r="F174" s="62">
        <f t="shared" si="9"/>
        <v>8.3333333333333329E-2</v>
      </c>
      <c r="G174" s="103">
        <v>1</v>
      </c>
      <c r="H174" s="64">
        <f>B163*D163*F174*G174</f>
        <v>1.1900000000000001E-3</v>
      </c>
      <c r="I174" s="65"/>
      <c r="J174" s="65"/>
      <c r="K174" s="65"/>
    </row>
    <row r="175" spans="1:11" s="26" customFormat="1" ht="24.95" customHeight="1">
      <c r="A175" s="217"/>
      <c r="B175" s="209"/>
      <c r="C175" s="210"/>
      <c r="D175" s="209"/>
      <c r="E175" s="56" t="s">
        <v>42</v>
      </c>
      <c r="F175" s="71">
        <f>SUM((F163:F174))</f>
        <v>1</v>
      </c>
      <c r="G175" s="58">
        <f>AVERAGE(G163:G174)</f>
        <v>1</v>
      </c>
      <c r="H175" s="59">
        <f>SUM(H163:H174)</f>
        <v>1.4280000000000001E-2</v>
      </c>
      <c r="I175" s="60"/>
      <c r="J175" s="60"/>
      <c r="K175" s="60"/>
    </row>
    <row r="176" spans="1:11" s="26" customFormat="1" ht="24.95" customHeight="1">
      <c r="A176" s="217"/>
      <c r="B176" s="209"/>
      <c r="C176" s="218" t="s">
        <v>190</v>
      </c>
      <c r="D176" s="221">
        <v>0.2</v>
      </c>
      <c r="E176" s="52" t="s">
        <v>191</v>
      </c>
      <c r="F176" s="62">
        <f>1/4</f>
        <v>0.25</v>
      </c>
      <c r="G176" s="103">
        <v>1</v>
      </c>
      <c r="H176" s="64">
        <f>B163*D176*F176*G176</f>
        <v>3.5700000000000003E-3</v>
      </c>
      <c r="I176" s="65"/>
      <c r="J176" s="65"/>
      <c r="K176" s="65"/>
    </row>
    <row r="177" spans="1:11" ht="24.95" customHeight="1">
      <c r="A177" s="217"/>
      <c r="B177" s="209"/>
      <c r="C177" s="219"/>
      <c r="D177" s="222"/>
      <c r="E177" s="52" t="s">
        <v>192</v>
      </c>
      <c r="F177" s="62">
        <f>1/4</f>
        <v>0.25</v>
      </c>
      <c r="G177" s="103">
        <v>1</v>
      </c>
      <c r="H177" s="64">
        <f>B163*D176*F177*G177</f>
        <v>3.5700000000000003E-3</v>
      </c>
      <c r="I177" s="65"/>
      <c r="J177" s="65"/>
      <c r="K177" s="65"/>
    </row>
    <row r="178" spans="1:11" ht="24.95" customHeight="1">
      <c r="A178" s="217"/>
      <c r="B178" s="209"/>
      <c r="C178" s="219"/>
      <c r="D178" s="222"/>
      <c r="E178" s="52" t="s">
        <v>193</v>
      </c>
      <c r="F178" s="62">
        <f>1/4</f>
        <v>0.25</v>
      </c>
      <c r="G178" s="103">
        <v>1</v>
      </c>
      <c r="H178" s="64">
        <f>B163*D176*F178*G178</f>
        <v>3.5700000000000003E-3</v>
      </c>
      <c r="I178" s="65"/>
      <c r="J178" s="65"/>
      <c r="K178" s="65"/>
    </row>
    <row r="179" spans="1:11" ht="24.95" customHeight="1">
      <c r="A179" s="217"/>
      <c r="B179" s="209"/>
      <c r="C179" s="219"/>
      <c r="D179" s="222"/>
      <c r="E179" s="52" t="s">
        <v>194</v>
      </c>
      <c r="F179" s="62">
        <f>1/4</f>
        <v>0.25</v>
      </c>
      <c r="G179" s="103">
        <v>1</v>
      </c>
      <c r="H179" s="64">
        <f>B163*D176*F179*G179</f>
        <v>3.5700000000000003E-3</v>
      </c>
      <c r="I179" s="65"/>
      <c r="J179" s="65"/>
      <c r="K179" s="65"/>
    </row>
    <row r="180" spans="1:11" s="26" customFormat="1" ht="24.95" customHeight="1">
      <c r="A180" s="217"/>
      <c r="B180" s="209"/>
      <c r="C180" s="220"/>
      <c r="D180" s="223"/>
      <c r="E180" s="56" t="s">
        <v>42</v>
      </c>
      <c r="F180" s="71">
        <f>SUM(F176:F179)</f>
        <v>1</v>
      </c>
      <c r="G180" s="58">
        <f>AVERAGE(G176:G179)</f>
        <v>1</v>
      </c>
      <c r="H180" s="59">
        <f>SUM(H176:H179)</f>
        <v>1.4280000000000001E-2</v>
      </c>
      <c r="I180" s="60"/>
      <c r="J180" s="60"/>
      <c r="K180" s="60"/>
    </row>
    <row r="181" spans="1:11" ht="24.95" customHeight="1">
      <c r="A181" s="217"/>
      <c r="B181" s="209"/>
      <c r="C181" s="210" t="s">
        <v>195</v>
      </c>
      <c r="D181" s="209">
        <v>0.2</v>
      </c>
      <c r="E181" s="52" t="s">
        <v>196</v>
      </c>
      <c r="F181" s="62">
        <f>1/12</f>
        <v>8.3333333333333329E-2</v>
      </c>
      <c r="G181" s="103">
        <v>1</v>
      </c>
      <c r="H181" s="64">
        <f>B163*D181*F181*G181</f>
        <v>1.1900000000000001E-3</v>
      </c>
      <c r="I181" s="65"/>
      <c r="J181" s="65"/>
      <c r="K181" s="65"/>
    </row>
    <row r="182" spans="1:11" ht="32.25" customHeight="1">
      <c r="A182" s="217"/>
      <c r="B182" s="209"/>
      <c r="C182" s="210"/>
      <c r="D182" s="209"/>
      <c r="E182" s="52" t="s">
        <v>197</v>
      </c>
      <c r="F182" s="62">
        <f t="shared" ref="F182:F192" si="10">1/12</f>
        <v>8.3333333333333329E-2</v>
      </c>
      <c r="G182" s="103">
        <v>1</v>
      </c>
      <c r="H182" s="64">
        <f>B163*D181*F182*G182</f>
        <v>1.1900000000000001E-3</v>
      </c>
      <c r="I182" s="65"/>
      <c r="J182" s="65"/>
      <c r="K182" s="65"/>
    </row>
    <row r="183" spans="1:11" ht="35.25" customHeight="1">
      <c r="A183" s="217"/>
      <c r="B183" s="209"/>
      <c r="C183" s="210"/>
      <c r="D183" s="209"/>
      <c r="E183" s="89" t="s">
        <v>198</v>
      </c>
      <c r="F183" s="62">
        <f t="shared" si="10"/>
        <v>8.3333333333333329E-2</v>
      </c>
      <c r="G183" s="103">
        <v>1</v>
      </c>
      <c r="H183" s="64">
        <f>B163*D181*F183*G183</f>
        <v>1.1900000000000001E-3</v>
      </c>
      <c r="I183" s="65"/>
      <c r="J183" s="65"/>
      <c r="K183" s="65"/>
    </row>
    <row r="184" spans="1:11" ht="32.25" customHeight="1">
      <c r="A184" s="217"/>
      <c r="B184" s="209"/>
      <c r="C184" s="210"/>
      <c r="D184" s="209"/>
      <c r="E184" s="89" t="s">
        <v>199</v>
      </c>
      <c r="F184" s="62">
        <f t="shared" si="10"/>
        <v>8.3333333333333329E-2</v>
      </c>
      <c r="G184" s="103">
        <v>1</v>
      </c>
      <c r="H184" s="64">
        <f>B163*D181*F184*G184</f>
        <v>1.1900000000000001E-3</v>
      </c>
      <c r="I184" s="65"/>
      <c r="J184" s="65"/>
      <c r="K184" s="65"/>
    </row>
    <row r="185" spans="1:11" ht="36.75" customHeight="1">
      <c r="A185" s="217"/>
      <c r="B185" s="209"/>
      <c r="C185" s="210"/>
      <c r="D185" s="209"/>
      <c r="E185" s="89" t="s">
        <v>200</v>
      </c>
      <c r="F185" s="62">
        <f t="shared" si="10"/>
        <v>8.3333333333333329E-2</v>
      </c>
      <c r="G185" s="103">
        <v>1</v>
      </c>
      <c r="H185" s="64">
        <f>B163*D181*F185*G185</f>
        <v>1.1900000000000001E-3</v>
      </c>
      <c r="I185" s="65"/>
      <c r="J185" s="65"/>
      <c r="K185" s="65"/>
    </row>
    <row r="186" spans="1:11" ht="35.25" customHeight="1">
      <c r="A186" s="217"/>
      <c r="B186" s="209"/>
      <c r="C186" s="210"/>
      <c r="D186" s="209"/>
      <c r="E186" s="89" t="s">
        <v>201</v>
      </c>
      <c r="F186" s="62">
        <f t="shared" si="10"/>
        <v>8.3333333333333329E-2</v>
      </c>
      <c r="G186" s="103">
        <v>1</v>
      </c>
      <c r="H186" s="64">
        <f>B163*D181*F186*G186</f>
        <v>1.1900000000000001E-3</v>
      </c>
      <c r="I186" s="65"/>
      <c r="J186" s="65"/>
      <c r="K186" s="65"/>
    </row>
    <row r="187" spans="1:11" ht="42.75" customHeight="1">
      <c r="A187" s="217"/>
      <c r="B187" s="209"/>
      <c r="C187" s="210"/>
      <c r="D187" s="209"/>
      <c r="E187" s="89" t="s">
        <v>202</v>
      </c>
      <c r="F187" s="62">
        <f t="shared" si="10"/>
        <v>8.3333333333333329E-2</v>
      </c>
      <c r="G187" s="103">
        <v>1</v>
      </c>
      <c r="H187" s="64">
        <f>B163*D181*F187*G187</f>
        <v>1.1900000000000001E-3</v>
      </c>
      <c r="I187" s="65"/>
      <c r="J187" s="65"/>
      <c r="K187" s="65"/>
    </row>
    <row r="188" spans="1:11" ht="41.25" customHeight="1">
      <c r="A188" s="217"/>
      <c r="B188" s="209"/>
      <c r="C188" s="210"/>
      <c r="D188" s="209"/>
      <c r="E188" s="89" t="s">
        <v>203</v>
      </c>
      <c r="F188" s="62">
        <f t="shared" si="10"/>
        <v>8.3333333333333329E-2</v>
      </c>
      <c r="G188" s="103">
        <v>1</v>
      </c>
      <c r="H188" s="64">
        <f>B163*D181*F188*G188</f>
        <v>1.1900000000000001E-3</v>
      </c>
      <c r="I188" s="65"/>
      <c r="J188" s="65"/>
      <c r="K188" s="65"/>
    </row>
    <row r="189" spans="1:11" ht="35.25" customHeight="1">
      <c r="A189" s="217"/>
      <c r="B189" s="209"/>
      <c r="C189" s="210"/>
      <c r="D189" s="209"/>
      <c r="E189" s="89" t="s">
        <v>204</v>
      </c>
      <c r="F189" s="62">
        <f t="shared" si="10"/>
        <v>8.3333333333333329E-2</v>
      </c>
      <c r="G189" s="103">
        <v>1</v>
      </c>
      <c r="H189" s="64">
        <f>B163*D181*F189*G189</f>
        <v>1.1900000000000001E-3</v>
      </c>
      <c r="I189" s="65"/>
      <c r="J189" s="65"/>
      <c r="K189" s="65"/>
    </row>
    <row r="190" spans="1:11" ht="24.95" customHeight="1">
      <c r="A190" s="217"/>
      <c r="B190" s="209"/>
      <c r="C190" s="210"/>
      <c r="D190" s="209"/>
      <c r="E190" s="89" t="s">
        <v>205</v>
      </c>
      <c r="F190" s="62">
        <f t="shared" si="10"/>
        <v>8.3333333333333329E-2</v>
      </c>
      <c r="G190" s="103">
        <v>1</v>
      </c>
      <c r="H190" s="64">
        <f>B163*D181*F190*G190</f>
        <v>1.1900000000000001E-3</v>
      </c>
      <c r="I190" s="65"/>
      <c r="J190" s="65"/>
      <c r="K190" s="65"/>
    </row>
    <row r="191" spans="1:11" ht="24.95" customHeight="1">
      <c r="A191" s="217"/>
      <c r="B191" s="209"/>
      <c r="C191" s="210"/>
      <c r="D191" s="209"/>
      <c r="E191" s="90" t="s">
        <v>282</v>
      </c>
      <c r="F191" s="62">
        <f t="shared" si="10"/>
        <v>8.3333333333333329E-2</v>
      </c>
      <c r="G191" s="103">
        <v>1</v>
      </c>
      <c r="H191" s="64">
        <f>B163*D181*F191*G191</f>
        <v>1.1900000000000001E-3</v>
      </c>
      <c r="I191" s="65"/>
      <c r="J191" s="65"/>
      <c r="K191" s="65"/>
    </row>
    <row r="192" spans="1:11" ht="24.95" customHeight="1">
      <c r="A192" s="217"/>
      <c r="B192" s="209"/>
      <c r="C192" s="210"/>
      <c r="D192" s="209"/>
      <c r="E192" s="90" t="s">
        <v>277</v>
      </c>
      <c r="F192" s="62">
        <f t="shared" si="10"/>
        <v>8.3333333333333329E-2</v>
      </c>
      <c r="G192" s="103">
        <v>1</v>
      </c>
      <c r="H192" s="64">
        <f>B163*D181*F192*G192</f>
        <v>1.1900000000000001E-3</v>
      </c>
      <c r="I192" s="65"/>
      <c r="J192" s="65"/>
      <c r="K192" s="65"/>
    </row>
    <row r="193" spans="1:11" s="26" customFormat="1" ht="24.95" customHeight="1">
      <c r="A193" s="217"/>
      <c r="B193" s="209"/>
      <c r="C193" s="210"/>
      <c r="D193" s="209"/>
      <c r="E193" s="56" t="s">
        <v>42</v>
      </c>
      <c r="F193" s="71">
        <f>SUM(F181:F192)</f>
        <v>1</v>
      </c>
      <c r="G193" s="58">
        <f>AVERAGE(G181:G192)</f>
        <v>1</v>
      </c>
      <c r="H193" s="59">
        <f>SUM(H181:H192)</f>
        <v>1.4280000000000001E-2</v>
      </c>
      <c r="I193" s="60"/>
      <c r="J193" s="60"/>
      <c r="K193" s="60"/>
    </row>
    <row r="194" spans="1:11" ht="24.95" customHeight="1">
      <c r="A194" s="217"/>
      <c r="B194" s="209"/>
      <c r="C194" s="218" t="s">
        <v>206</v>
      </c>
      <c r="D194" s="221">
        <v>0.2</v>
      </c>
      <c r="E194" s="61" t="s">
        <v>207</v>
      </c>
      <c r="F194" s="62">
        <f>1/3</f>
        <v>0.33333333333333331</v>
      </c>
      <c r="G194" s="103">
        <v>1</v>
      </c>
      <c r="H194" s="64">
        <f>B163*D181*F194*G194</f>
        <v>4.7600000000000003E-3</v>
      </c>
      <c r="I194" s="65"/>
      <c r="J194" s="65"/>
      <c r="K194" s="65"/>
    </row>
    <row r="195" spans="1:11" ht="24.95" customHeight="1">
      <c r="A195" s="217"/>
      <c r="B195" s="209"/>
      <c r="C195" s="219"/>
      <c r="D195" s="222"/>
      <c r="E195" s="61" t="s">
        <v>208</v>
      </c>
      <c r="F195" s="62">
        <f>1/3</f>
        <v>0.33333333333333331</v>
      </c>
      <c r="G195" s="103">
        <v>1</v>
      </c>
      <c r="H195" s="64">
        <f>B163*D194*F195*G195</f>
        <v>4.7600000000000003E-3</v>
      </c>
      <c r="I195" s="65"/>
      <c r="J195" s="65"/>
      <c r="K195" s="65"/>
    </row>
    <row r="196" spans="1:11" ht="24.95" customHeight="1">
      <c r="A196" s="217"/>
      <c r="B196" s="209"/>
      <c r="C196" s="219"/>
      <c r="D196" s="222"/>
      <c r="E196" s="52" t="s">
        <v>209</v>
      </c>
      <c r="F196" s="62">
        <f>1/3</f>
        <v>0.33333333333333331</v>
      </c>
      <c r="G196" s="103">
        <v>1</v>
      </c>
      <c r="H196" s="64">
        <f>B163*D194*F196*G196</f>
        <v>4.7600000000000003E-3</v>
      </c>
      <c r="I196" s="65"/>
      <c r="J196" s="65"/>
      <c r="K196" s="65"/>
    </row>
    <row r="197" spans="1:11" s="26" customFormat="1" ht="24.95" customHeight="1">
      <c r="A197" s="217"/>
      <c r="B197" s="209"/>
      <c r="C197" s="220"/>
      <c r="D197" s="223"/>
      <c r="E197" s="56" t="s">
        <v>42</v>
      </c>
      <c r="F197" s="71">
        <f>SUM(F194:F196)</f>
        <v>1</v>
      </c>
      <c r="G197" s="58">
        <f>AVERAGE(G194:G196)</f>
        <v>1</v>
      </c>
      <c r="H197" s="59">
        <f>SUM(H194:H196)</f>
        <v>1.4280000000000001E-2</v>
      </c>
      <c r="I197" s="60"/>
      <c r="J197" s="60"/>
      <c r="K197" s="60"/>
    </row>
    <row r="198" spans="1:11" s="26" customFormat="1" ht="24.95" customHeight="1">
      <c r="A198" s="98"/>
      <c r="B198" s="209"/>
      <c r="C198" s="224" t="s">
        <v>107</v>
      </c>
      <c r="D198" s="221">
        <v>0.2</v>
      </c>
      <c r="E198" s="61" t="s">
        <v>266</v>
      </c>
      <c r="F198" s="62">
        <f>1/3</f>
        <v>0.33333333333333331</v>
      </c>
      <c r="G198" s="103">
        <v>1</v>
      </c>
      <c r="H198" s="64">
        <f>B163*D198*F198*G198</f>
        <v>4.7600000000000003E-3</v>
      </c>
      <c r="I198" s="65"/>
      <c r="J198" s="65"/>
      <c r="K198" s="65"/>
    </row>
    <row r="199" spans="1:11" s="26" customFormat="1" ht="24.95" customHeight="1">
      <c r="A199" s="98"/>
      <c r="B199" s="209"/>
      <c r="C199" s="225"/>
      <c r="D199" s="222"/>
      <c r="E199" s="61" t="s">
        <v>264</v>
      </c>
      <c r="F199" s="62">
        <f>1/3</f>
        <v>0.33333333333333331</v>
      </c>
      <c r="G199" s="103">
        <v>1</v>
      </c>
      <c r="H199" s="64">
        <f>B163*D198*F199*G199</f>
        <v>4.7600000000000003E-3</v>
      </c>
      <c r="I199" s="65"/>
      <c r="J199" s="65"/>
      <c r="K199" s="65"/>
    </row>
    <row r="200" spans="1:11" s="26" customFormat="1" ht="24.95" customHeight="1">
      <c r="A200" s="98"/>
      <c r="B200" s="209"/>
      <c r="C200" s="225"/>
      <c r="D200" s="222"/>
      <c r="E200" s="61" t="s">
        <v>278</v>
      </c>
      <c r="F200" s="62">
        <f>1/3</f>
        <v>0.33333333333333331</v>
      </c>
      <c r="G200" s="103">
        <v>1</v>
      </c>
      <c r="H200" s="64">
        <f>B163*D198*F200*G200</f>
        <v>4.7600000000000003E-3</v>
      </c>
      <c r="I200" s="65"/>
      <c r="J200" s="65"/>
      <c r="K200" s="65"/>
    </row>
    <row r="201" spans="1:11" s="26" customFormat="1" ht="24.95" customHeight="1">
      <c r="A201" s="98"/>
      <c r="B201" s="209"/>
      <c r="C201" s="226"/>
      <c r="D201" s="223"/>
      <c r="E201" s="56" t="s">
        <v>42</v>
      </c>
      <c r="F201" s="71">
        <f>SUM(F198:F200)</f>
        <v>1</v>
      </c>
      <c r="G201" s="58">
        <f>AVERAGE(G198:G200)</f>
        <v>1</v>
      </c>
      <c r="H201" s="59">
        <f>SUM(H198:H200)</f>
        <v>1.4280000000000001E-2</v>
      </c>
      <c r="I201" s="60"/>
      <c r="J201" s="60"/>
      <c r="K201" s="60"/>
    </row>
    <row r="202" spans="1:11" s="24" customFormat="1" ht="24.95" customHeight="1">
      <c r="A202" s="214" t="s">
        <v>58</v>
      </c>
      <c r="B202" s="215"/>
      <c r="C202" s="215"/>
      <c r="D202" s="215"/>
      <c r="E202" s="215"/>
      <c r="F202" s="216"/>
      <c r="G202" s="58">
        <f>AVERAGE(G201,G197,G193,G180,G175)</f>
        <v>1</v>
      </c>
      <c r="H202" s="67">
        <f>SUM(H175,H180,H193,H197,H201)</f>
        <v>7.1400000000000005E-2</v>
      </c>
      <c r="I202" s="86"/>
      <c r="J202" s="86"/>
      <c r="K202" s="86"/>
    </row>
    <row r="203" spans="1:11" ht="24.95" customHeight="1">
      <c r="A203" s="208" t="s">
        <v>291</v>
      </c>
      <c r="B203" s="209">
        <v>7.1400000000000005E-2</v>
      </c>
      <c r="C203" s="210" t="s">
        <v>210</v>
      </c>
      <c r="D203" s="209">
        <f>100%/2</f>
        <v>0.5</v>
      </c>
      <c r="E203" s="61" t="s">
        <v>211</v>
      </c>
      <c r="F203" s="62">
        <f>1/4</f>
        <v>0.25</v>
      </c>
      <c r="G203" s="103">
        <v>1</v>
      </c>
      <c r="H203" s="64">
        <f>B203*D203*F203*G203</f>
        <v>8.9250000000000006E-3</v>
      </c>
      <c r="I203" s="65"/>
      <c r="J203" s="65"/>
      <c r="K203" s="65"/>
    </row>
    <row r="204" spans="1:11" ht="24.95" customHeight="1">
      <c r="A204" s="208"/>
      <c r="B204" s="209"/>
      <c r="C204" s="210"/>
      <c r="D204" s="209"/>
      <c r="E204" s="61" t="s">
        <v>212</v>
      </c>
      <c r="F204" s="62">
        <f>1/4</f>
        <v>0.25</v>
      </c>
      <c r="G204" s="103">
        <v>1</v>
      </c>
      <c r="H204" s="64">
        <f>B203*D203*F204*G204</f>
        <v>8.9250000000000006E-3</v>
      </c>
      <c r="I204" s="65"/>
      <c r="J204" s="65"/>
      <c r="K204" s="65"/>
    </row>
    <row r="205" spans="1:11" ht="24.95" customHeight="1">
      <c r="A205" s="208"/>
      <c r="B205" s="209"/>
      <c r="C205" s="210"/>
      <c r="D205" s="209"/>
      <c r="E205" s="61" t="s">
        <v>213</v>
      </c>
      <c r="F205" s="62">
        <f>1/4</f>
        <v>0.25</v>
      </c>
      <c r="G205" s="103">
        <v>1</v>
      </c>
      <c r="H205" s="64">
        <f>B203*D203*F205*G205</f>
        <v>8.9250000000000006E-3</v>
      </c>
      <c r="I205" s="65"/>
      <c r="J205" s="65"/>
      <c r="K205" s="65"/>
    </row>
    <row r="206" spans="1:11" ht="24.95" customHeight="1">
      <c r="A206" s="208"/>
      <c r="B206" s="209"/>
      <c r="C206" s="210"/>
      <c r="D206" s="209"/>
      <c r="E206" s="61" t="s">
        <v>214</v>
      </c>
      <c r="F206" s="62">
        <f>1/4</f>
        <v>0.25</v>
      </c>
      <c r="G206" s="103">
        <v>1</v>
      </c>
      <c r="H206" s="64">
        <f>B203*D203*F206*G206</f>
        <v>8.9250000000000006E-3</v>
      </c>
      <c r="I206" s="65"/>
      <c r="J206" s="65"/>
      <c r="K206" s="65"/>
    </row>
    <row r="207" spans="1:11" s="26" customFormat="1" ht="24.95" customHeight="1">
      <c r="A207" s="208"/>
      <c r="B207" s="209"/>
      <c r="C207" s="210"/>
      <c r="D207" s="209"/>
      <c r="E207" s="56" t="s">
        <v>42</v>
      </c>
      <c r="F207" s="71">
        <f>SUM(F203:F206)</f>
        <v>1</v>
      </c>
      <c r="G207" s="58">
        <f>AVERAGE(G203:G206)</f>
        <v>1</v>
      </c>
      <c r="H207" s="59">
        <f>SUM(H203:H206)</f>
        <v>3.5700000000000003E-2</v>
      </c>
      <c r="I207" s="60"/>
      <c r="J207" s="60"/>
      <c r="K207" s="60"/>
    </row>
    <row r="208" spans="1:11" ht="24.95" customHeight="1">
      <c r="A208" s="208"/>
      <c r="B208" s="209"/>
      <c r="C208" s="210" t="s">
        <v>215</v>
      </c>
      <c r="D208" s="209">
        <f>100%/2</f>
        <v>0.5</v>
      </c>
      <c r="E208" s="61" t="s">
        <v>216</v>
      </c>
      <c r="F208" s="62">
        <f>1/3</f>
        <v>0.33333333333333331</v>
      </c>
      <c r="G208" s="103">
        <v>1</v>
      </c>
      <c r="H208" s="64">
        <f>B203*D208*F208*G208</f>
        <v>1.1900000000000001E-2</v>
      </c>
      <c r="I208" s="65"/>
      <c r="J208" s="65"/>
      <c r="K208" s="65"/>
    </row>
    <row r="209" spans="1:11" ht="24.95" customHeight="1">
      <c r="A209" s="208"/>
      <c r="B209" s="209"/>
      <c r="C209" s="210"/>
      <c r="D209" s="209"/>
      <c r="E209" s="61" t="s">
        <v>217</v>
      </c>
      <c r="F209" s="62">
        <f>1/3</f>
        <v>0.33333333333333331</v>
      </c>
      <c r="G209" s="103">
        <v>1</v>
      </c>
      <c r="H209" s="64">
        <f>B203*D208*F209*G209</f>
        <v>1.1900000000000001E-2</v>
      </c>
      <c r="I209" s="65"/>
      <c r="J209" s="65"/>
      <c r="K209" s="65"/>
    </row>
    <row r="210" spans="1:11" ht="24.95" customHeight="1">
      <c r="A210" s="208"/>
      <c r="B210" s="209"/>
      <c r="C210" s="210"/>
      <c r="D210" s="209"/>
      <c r="E210" s="61" t="s">
        <v>218</v>
      </c>
      <c r="F210" s="62">
        <f>1/3</f>
        <v>0.33333333333333331</v>
      </c>
      <c r="G210" s="103">
        <v>1</v>
      </c>
      <c r="H210" s="64">
        <f>B203*D208*F210*G210</f>
        <v>1.1900000000000001E-2</v>
      </c>
      <c r="I210" s="65"/>
      <c r="J210" s="65"/>
      <c r="K210" s="65"/>
    </row>
    <row r="211" spans="1:11" ht="24.95" customHeight="1">
      <c r="A211" s="208"/>
      <c r="B211" s="209"/>
      <c r="C211" s="210"/>
      <c r="D211" s="209"/>
      <c r="E211" s="61" t="s">
        <v>219</v>
      </c>
      <c r="F211" s="62">
        <f>SUM(F208:F210)</f>
        <v>1</v>
      </c>
      <c r="G211" s="58">
        <f>AVERAGE(G208:G210)</f>
        <v>1</v>
      </c>
      <c r="H211" s="59">
        <f>SUM(H208:H210)</f>
        <v>3.5700000000000003E-2</v>
      </c>
      <c r="I211" s="65"/>
      <c r="J211" s="65"/>
      <c r="K211" s="65"/>
    </row>
    <row r="212" spans="1:11" s="24" customFormat="1" ht="24.95" customHeight="1">
      <c r="A212" s="204" t="s">
        <v>58</v>
      </c>
      <c r="B212" s="205"/>
      <c r="C212" s="205"/>
      <c r="D212" s="205"/>
      <c r="E212" s="205"/>
      <c r="F212" s="205"/>
      <c r="G212" s="58">
        <f>AVERAGE(G211,G207)</f>
        <v>1</v>
      </c>
      <c r="H212" s="67">
        <f>SUM(H207,H211)</f>
        <v>7.1400000000000005E-2</v>
      </c>
      <c r="I212" s="86"/>
      <c r="J212" s="86"/>
      <c r="K212" s="86"/>
    </row>
    <row r="213" spans="1:11" ht="24.95" customHeight="1">
      <c r="A213" s="208" t="s">
        <v>292</v>
      </c>
      <c r="B213" s="209">
        <v>7.1400000000000005E-2</v>
      </c>
      <c r="C213" s="210" t="s">
        <v>220</v>
      </c>
      <c r="D213" s="209">
        <f>100%/3</f>
        <v>0.33333333333333331</v>
      </c>
      <c r="E213" s="52" t="s">
        <v>221</v>
      </c>
      <c r="F213" s="62">
        <f>1/3</f>
        <v>0.33333333333333331</v>
      </c>
      <c r="G213" s="103">
        <v>1</v>
      </c>
      <c r="H213" s="64">
        <f>B213*D213*F213*G213</f>
        <v>7.9333333333333339E-3</v>
      </c>
      <c r="I213" s="65"/>
      <c r="J213" s="65"/>
      <c r="K213" s="65"/>
    </row>
    <row r="214" spans="1:11" ht="24.95" customHeight="1">
      <c r="A214" s="208"/>
      <c r="B214" s="209"/>
      <c r="C214" s="210"/>
      <c r="D214" s="209"/>
      <c r="E214" s="52" t="s">
        <v>222</v>
      </c>
      <c r="F214" s="62">
        <f>1/3</f>
        <v>0.33333333333333331</v>
      </c>
      <c r="G214" s="103">
        <v>1</v>
      </c>
      <c r="H214" s="64">
        <f>B213*D213*F214*G214</f>
        <v>7.9333333333333339E-3</v>
      </c>
      <c r="I214" s="65"/>
      <c r="J214" s="65"/>
      <c r="K214" s="65"/>
    </row>
    <row r="215" spans="1:11" ht="24.95" customHeight="1">
      <c r="A215" s="208"/>
      <c r="B215" s="209"/>
      <c r="C215" s="210"/>
      <c r="D215" s="209"/>
      <c r="E215" s="52" t="s">
        <v>223</v>
      </c>
      <c r="F215" s="62">
        <f>1/3</f>
        <v>0.33333333333333331</v>
      </c>
      <c r="G215" s="103">
        <v>1</v>
      </c>
      <c r="H215" s="64">
        <f>B213*D213*F215*G215</f>
        <v>7.9333333333333339E-3</v>
      </c>
      <c r="I215" s="65"/>
      <c r="J215" s="65"/>
      <c r="K215" s="65"/>
    </row>
    <row r="216" spans="1:11" s="26" customFormat="1" ht="24.95" customHeight="1">
      <c r="A216" s="208"/>
      <c r="B216" s="209"/>
      <c r="C216" s="210"/>
      <c r="D216" s="209"/>
      <c r="E216" s="56" t="s">
        <v>42</v>
      </c>
      <c r="F216" s="71">
        <f>SUM(F213:F215)</f>
        <v>1</v>
      </c>
      <c r="G216" s="58">
        <f>AVERAGE(G213:G215)</f>
        <v>1</v>
      </c>
      <c r="H216" s="59">
        <f>SUM(H213:H215)</f>
        <v>2.3800000000000002E-2</v>
      </c>
      <c r="I216" s="60"/>
      <c r="J216" s="60"/>
      <c r="K216" s="60"/>
    </row>
    <row r="217" spans="1:11" s="26" customFormat="1" ht="24.95" customHeight="1">
      <c r="A217" s="208"/>
      <c r="B217" s="209"/>
      <c r="C217" s="210" t="s">
        <v>224</v>
      </c>
      <c r="D217" s="209">
        <f>100%/3</f>
        <v>0.33333333333333331</v>
      </c>
      <c r="E217" s="52" t="s">
        <v>225</v>
      </c>
      <c r="F217" s="62">
        <f t="shared" ref="F217:F222" si="11">1/6</f>
        <v>0.16666666666666666</v>
      </c>
      <c r="G217" s="103">
        <v>1</v>
      </c>
      <c r="H217" s="64">
        <f>B213*D217*F217*G217</f>
        <v>3.966666666666667E-3</v>
      </c>
      <c r="I217" s="65"/>
      <c r="J217" s="65"/>
      <c r="K217" s="65"/>
    </row>
    <row r="218" spans="1:11" s="26" customFormat="1" ht="24.95" customHeight="1">
      <c r="A218" s="208"/>
      <c r="B218" s="209"/>
      <c r="C218" s="210"/>
      <c r="D218" s="209"/>
      <c r="E218" s="52" t="s">
        <v>226</v>
      </c>
      <c r="F218" s="62">
        <f t="shared" si="11"/>
        <v>0.16666666666666666</v>
      </c>
      <c r="G218" s="103">
        <v>1</v>
      </c>
      <c r="H218" s="64">
        <f>B213*D217*F218*G218</f>
        <v>3.966666666666667E-3</v>
      </c>
      <c r="I218" s="65"/>
      <c r="J218" s="65"/>
      <c r="K218" s="65"/>
    </row>
    <row r="219" spans="1:11" s="26" customFormat="1" ht="24.95" customHeight="1">
      <c r="A219" s="208"/>
      <c r="B219" s="209"/>
      <c r="C219" s="210"/>
      <c r="D219" s="209"/>
      <c r="E219" s="52" t="s">
        <v>227</v>
      </c>
      <c r="F219" s="62">
        <f t="shared" si="11"/>
        <v>0.16666666666666666</v>
      </c>
      <c r="G219" s="103">
        <v>1</v>
      </c>
      <c r="H219" s="64">
        <f>B213*D217*F219*G219</f>
        <v>3.966666666666667E-3</v>
      </c>
      <c r="I219" s="65"/>
      <c r="J219" s="65"/>
      <c r="K219" s="65"/>
    </row>
    <row r="220" spans="1:11" s="26" customFormat="1" ht="24.95" customHeight="1">
      <c r="A220" s="208"/>
      <c r="B220" s="209"/>
      <c r="C220" s="210"/>
      <c r="D220" s="209"/>
      <c r="E220" s="52" t="s">
        <v>297</v>
      </c>
      <c r="F220" s="62">
        <f t="shared" si="11"/>
        <v>0.16666666666666666</v>
      </c>
      <c r="G220" s="103">
        <v>1</v>
      </c>
      <c r="H220" s="64">
        <f>B213*D217*F220*G220</f>
        <v>3.966666666666667E-3</v>
      </c>
      <c r="I220" s="65"/>
      <c r="J220" s="65"/>
      <c r="K220" s="65"/>
    </row>
    <row r="221" spans="1:11" ht="24.95" customHeight="1">
      <c r="A221" s="208"/>
      <c r="B221" s="209"/>
      <c r="C221" s="210"/>
      <c r="D221" s="209"/>
      <c r="E221" s="52" t="s">
        <v>228</v>
      </c>
      <c r="F221" s="62">
        <f t="shared" si="11"/>
        <v>0.16666666666666666</v>
      </c>
      <c r="G221" s="103">
        <v>1</v>
      </c>
      <c r="H221" s="64">
        <f>B213*D217*F221*G221</f>
        <v>3.966666666666667E-3</v>
      </c>
      <c r="I221" s="65"/>
      <c r="J221" s="65"/>
      <c r="K221" s="65"/>
    </row>
    <row r="222" spans="1:11" ht="24.95" customHeight="1">
      <c r="A222" s="208"/>
      <c r="B222" s="209"/>
      <c r="C222" s="210"/>
      <c r="D222" s="209"/>
      <c r="E222" s="52" t="s">
        <v>229</v>
      </c>
      <c r="F222" s="62">
        <f t="shared" si="11"/>
        <v>0.16666666666666666</v>
      </c>
      <c r="G222" s="103">
        <v>1</v>
      </c>
      <c r="H222" s="64">
        <f>B213*D217*F222*G222</f>
        <v>3.966666666666667E-3</v>
      </c>
      <c r="I222" s="65"/>
      <c r="J222" s="65"/>
      <c r="K222" s="65"/>
    </row>
    <row r="223" spans="1:11" s="26" customFormat="1" ht="24.95" customHeight="1">
      <c r="A223" s="208"/>
      <c r="B223" s="209"/>
      <c r="C223" s="210"/>
      <c r="D223" s="209"/>
      <c r="E223" s="56" t="s">
        <v>42</v>
      </c>
      <c r="F223" s="71">
        <f>SUM(F217:F222)</f>
        <v>0.99999999999999989</v>
      </c>
      <c r="G223" s="58">
        <f>AVERAGE(G217:G222)</f>
        <v>1</v>
      </c>
      <c r="H223" s="59">
        <f>SUM(H217:H222)</f>
        <v>2.3800000000000002E-2</v>
      </c>
      <c r="I223" s="60"/>
      <c r="J223" s="60"/>
      <c r="K223" s="60"/>
    </row>
    <row r="224" spans="1:11" s="26" customFormat="1" ht="24.95" customHeight="1">
      <c r="A224" s="208"/>
      <c r="B224" s="209"/>
      <c r="C224" s="210" t="s">
        <v>230</v>
      </c>
      <c r="D224" s="209">
        <f>100%/3</f>
        <v>0.33333333333333331</v>
      </c>
      <c r="E224" s="52" t="s">
        <v>231</v>
      </c>
      <c r="F224" s="62">
        <f>1/3</f>
        <v>0.33333333333333331</v>
      </c>
      <c r="G224" s="103">
        <v>1</v>
      </c>
      <c r="H224" s="64">
        <f>B213*D224*F224*G224</f>
        <v>7.9333333333333339E-3</v>
      </c>
      <c r="I224" s="65"/>
      <c r="J224" s="65"/>
      <c r="K224" s="65"/>
    </row>
    <row r="225" spans="1:11" ht="24.95" customHeight="1">
      <c r="A225" s="208"/>
      <c r="B225" s="209"/>
      <c r="C225" s="210"/>
      <c r="D225" s="209"/>
      <c r="E225" s="52" t="s">
        <v>232</v>
      </c>
      <c r="F225" s="62">
        <f>1/3</f>
        <v>0.33333333333333331</v>
      </c>
      <c r="G225" s="103">
        <v>1</v>
      </c>
      <c r="H225" s="64">
        <f>B213*D224*F225*G225</f>
        <v>7.9333333333333339E-3</v>
      </c>
      <c r="I225" s="65"/>
      <c r="J225" s="65"/>
      <c r="K225" s="65"/>
    </row>
    <row r="226" spans="1:11" ht="24.95" customHeight="1">
      <c r="A226" s="208"/>
      <c r="B226" s="209"/>
      <c r="C226" s="210"/>
      <c r="D226" s="209"/>
      <c r="E226" s="52" t="s">
        <v>233</v>
      </c>
      <c r="F226" s="62">
        <f>1/3</f>
        <v>0.33333333333333331</v>
      </c>
      <c r="G226" s="103">
        <v>1</v>
      </c>
      <c r="H226" s="64">
        <f>B213*D224*F226*G226</f>
        <v>7.9333333333333339E-3</v>
      </c>
      <c r="I226" s="65"/>
      <c r="J226" s="65"/>
      <c r="K226" s="65"/>
    </row>
    <row r="227" spans="1:11" s="26" customFormat="1" ht="24.95" customHeight="1">
      <c r="A227" s="208"/>
      <c r="B227" s="209"/>
      <c r="C227" s="210"/>
      <c r="D227" s="209"/>
      <c r="E227" s="56" t="s">
        <v>42</v>
      </c>
      <c r="F227" s="71">
        <f>SUM(F224:F226)</f>
        <v>1</v>
      </c>
      <c r="G227" s="58">
        <f>AVERAGE(G224:G226)</f>
        <v>1</v>
      </c>
      <c r="H227" s="59">
        <f>SUM(H224:H226)</f>
        <v>2.3800000000000002E-2</v>
      </c>
      <c r="I227" s="60"/>
      <c r="J227" s="60"/>
      <c r="K227" s="60"/>
    </row>
    <row r="228" spans="1:11" s="24" customFormat="1" ht="24.95" customHeight="1">
      <c r="A228" s="204" t="s">
        <v>58</v>
      </c>
      <c r="B228" s="205"/>
      <c r="C228" s="205"/>
      <c r="D228" s="205"/>
      <c r="E228" s="205"/>
      <c r="F228" s="205"/>
      <c r="G228" s="58">
        <f>AVERAGE(G227,G223,G216)</f>
        <v>1</v>
      </c>
      <c r="H228" s="67">
        <f>SUM(H216,H223,H227)</f>
        <v>7.1400000000000005E-2</v>
      </c>
      <c r="I228" s="86"/>
      <c r="J228" s="86"/>
      <c r="K228" s="86"/>
    </row>
    <row r="229" spans="1:11" ht="24.95" customHeight="1">
      <c r="A229" s="208" t="s">
        <v>293</v>
      </c>
      <c r="B229" s="209">
        <v>7.1400000000000005E-2</v>
      </c>
      <c r="C229" s="213" t="s">
        <v>224</v>
      </c>
      <c r="D229" s="209">
        <f>100%/2</f>
        <v>0.5</v>
      </c>
      <c r="E229" s="52" t="s">
        <v>234</v>
      </c>
      <c r="F229" s="62">
        <f>1/4</f>
        <v>0.25</v>
      </c>
      <c r="G229" s="103">
        <v>1</v>
      </c>
      <c r="H229" s="64">
        <f>B229*D229*F229*G229</f>
        <v>8.9250000000000006E-3</v>
      </c>
      <c r="I229" s="65"/>
      <c r="J229" s="65"/>
      <c r="K229" s="65"/>
    </row>
    <row r="230" spans="1:11" ht="24.95" customHeight="1">
      <c r="A230" s="208"/>
      <c r="B230" s="209"/>
      <c r="C230" s="213"/>
      <c r="D230" s="209"/>
      <c r="E230" s="52" t="s">
        <v>235</v>
      </c>
      <c r="F230" s="62">
        <f>1/4</f>
        <v>0.25</v>
      </c>
      <c r="G230" s="103">
        <v>1</v>
      </c>
      <c r="H230" s="64">
        <f>B229*D229*F230*G230</f>
        <v>8.9250000000000006E-3</v>
      </c>
      <c r="I230" s="65"/>
      <c r="J230" s="65"/>
      <c r="K230" s="65"/>
    </row>
    <row r="231" spans="1:11" ht="24.95" customHeight="1">
      <c r="A231" s="208"/>
      <c r="B231" s="209"/>
      <c r="C231" s="213"/>
      <c r="D231" s="209"/>
      <c r="E231" s="52" t="s">
        <v>236</v>
      </c>
      <c r="F231" s="62">
        <f>1/4</f>
        <v>0.25</v>
      </c>
      <c r="G231" s="103">
        <v>1</v>
      </c>
      <c r="H231" s="64">
        <f>B229*D229*F231*G231</f>
        <v>8.9250000000000006E-3</v>
      </c>
      <c r="I231" s="65"/>
      <c r="J231" s="65"/>
      <c r="K231" s="65"/>
    </row>
    <row r="232" spans="1:11" ht="24.95" customHeight="1">
      <c r="A232" s="208"/>
      <c r="B232" s="209"/>
      <c r="C232" s="213"/>
      <c r="D232" s="209"/>
      <c r="E232" s="52" t="s">
        <v>237</v>
      </c>
      <c r="F232" s="62">
        <f>1/4</f>
        <v>0.25</v>
      </c>
      <c r="G232" s="103">
        <v>1</v>
      </c>
      <c r="H232" s="64">
        <f>B229*D229*F232*G232</f>
        <v>8.9250000000000006E-3</v>
      </c>
      <c r="I232" s="65"/>
      <c r="J232" s="65"/>
      <c r="K232" s="65"/>
    </row>
    <row r="233" spans="1:11" s="26" customFormat="1" ht="24.95" customHeight="1">
      <c r="A233" s="208"/>
      <c r="B233" s="209"/>
      <c r="C233" s="213"/>
      <c r="D233" s="209"/>
      <c r="E233" s="56" t="s">
        <v>42</v>
      </c>
      <c r="F233" s="71">
        <f>SUM(F229:F232)</f>
        <v>1</v>
      </c>
      <c r="G233" s="58">
        <f>AVERAGE(G229:G232)</f>
        <v>1</v>
      </c>
      <c r="H233" s="59">
        <f>SUM(H229:H232)</f>
        <v>3.5700000000000003E-2</v>
      </c>
      <c r="I233" s="65"/>
      <c r="J233" s="60"/>
      <c r="K233" s="60"/>
    </row>
    <row r="234" spans="1:11" s="26" customFormat="1" ht="24.95" customHeight="1">
      <c r="A234" s="208"/>
      <c r="B234" s="209"/>
      <c r="C234" s="210" t="s">
        <v>238</v>
      </c>
      <c r="D234" s="209">
        <f>100%/2</f>
        <v>0.5</v>
      </c>
      <c r="E234" s="52" t="s">
        <v>239</v>
      </c>
      <c r="F234" s="71">
        <f>1/2</f>
        <v>0.5</v>
      </c>
      <c r="G234" s="103">
        <v>1</v>
      </c>
      <c r="H234" s="64">
        <f>B229*D234*F234*G234</f>
        <v>1.7850000000000001E-2</v>
      </c>
      <c r="I234" s="65"/>
      <c r="J234" s="65"/>
      <c r="K234" s="65"/>
    </row>
    <row r="235" spans="1:11" ht="24.95" customHeight="1">
      <c r="A235" s="208"/>
      <c r="B235" s="209"/>
      <c r="C235" s="210"/>
      <c r="D235" s="209"/>
      <c r="E235" s="52" t="s">
        <v>240</v>
      </c>
      <c r="F235" s="62">
        <f>1/2</f>
        <v>0.5</v>
      </c>
      <c r="G235" s="103">
        <v>1</v>
      </c>
      <c r="H235" s="64">
        <f>B229*D234*F235*G235</f>
        <v>1.7850000000000001E-2</v>
      </c>
      <c r="I235" s="65"/>
      <c r="J235" s="65"/>
      <c r="K235" s="65"/>
    </row>
    <row r="236" spans="1:11" s="26" customFormat="1" ht="24.95" customHeight="1">
      <c r="A236" s="208"/>
      <c r="B236" s="209"/>
      <c r="C236" s="210"/>
      <c r="D236" s="209"/>
      <c r="E236" s="56" t="s">
        <v>42</v>
      </c>
      <c r="F236" s="71">
        <f>SUM(F234:F235)</f>
        <v>1</v>
      </c>
      <c r="G236" s="58">
        <f>AVERAGE(G234:G235)</f>
        <v>1</v>
      </c>
      <c r="H236" s="59">
        <f>SUM(H234:H235)</f>
        <v>3.5700000000000003E-2</v>
      </c>
      <c r="I236" s="60"/>
      <c r="J236" s="60"/>
      <c r="K236" s="60"/>
    </row>
    <row r="237" spans="1:11" s="24" customFormat="1" ht="24.95" customHeight="1">
      <c r="A237" s="204" t="s">
        <v>58</v>
      </c>
      <c r="B237" s="205"/>
      <c r="C237" s="205"/>
      <c r="D237" s="205"/>
      <c r="E237" s="205"/>
      <c r="F237" s="205"/>
      <c r="G237" s="58">
        <f>AVERAGE(G236,G233)</f>
        <v>1</v>
      </c>
      <c r="H237" s="67">
        <f>SUM(H233,H236)</f>
        <v>7.1400000000000005E-2</v>
      </c>
      <c r="I237" s="86"/>
      <c r="J237" s="86"/>
      <c r="K237" s="86"/>
    </row>
    <row r="238" spans="1:11" ht="24.95" customHeight="1">
      <c r="A238" s="208" t="s">
        <v>294</v>
      </c>
      <c r="B238" s="209">
        <v>7.1400000000000005E-2</v>
      </c>
      <c r="C238" s="210" t="s">
        <v>180</v>
      </c>
      <c r="D238" s="209">
        <f>100%/2</f>
        <v>0.5</v>
      </c>
      <c r="E238" s="52" t="s">
        <v>241</v>
      </c>
      <c r="F238" s="62">
        <f>1/4</f>
        <v>0.25</v>
      </c>
      <c r="G238" s="103">
        <v>1</v>
      </c>
      <c r="H238" s="64">
        <f>B238*D238*F238*G238</f>
        <v>8.9250000000000006E-3</v>
      </c>
      <c r="I238" s="65"/>
      <c r="J238" s="65"/>
      <c r="K238" s="65"/>
    </row>
    <row r="239" spans="1:11" ht="24.95" customHeight="1">
      <c r="A239" s="208"/>
      <c r="B239" s="209"/>
      <c r="C239" s="210"/>
      <c r="D239" s="209"/>
      <c r="E239" s="52" t="s">
        <v>242</v>
      </c>
      <c r="F239" s="62">
        <f>1/4</f>
        <v>0.25</v>
      </c>
      <c r="G239" s="103">
        <v>1</v>
      </c>
      <c r="H239" s="64">
        <f>B238*D238*F239*G239</f>
        <v>8.9250000000000006E-3</v>
      </c>
      <c r="I239" s="65"/>
      <c r="J239" s="65"/>
      <c r="K239" s="65"/>
    </row>
    <row r="240" spans="1:11" ht="24.95" customHeight="1">
      <c r="A240" s="208"/>
      <c r="B240" s="209"/>
      <c r="C240" s="210"/>
      <c r="D240" s="209"/>
      <c r="E240" s="52" t="s">
        <v>243</v>
      </c>
      <c r="F240" s="62">
        <f>1/4</f>
        <v>0.25</v>
      </c>
      <c r="G240" s="103">
        <v>1</v>
      </c>
      <c r="H240" s="64">
        <f>B238*D238*F240*G240</f>
        <v>8.9250000000000006E-3</v>
      </c>
      <c r="I240" s="65"/>
      <c r="J240" s="65"/>
      <c r="K240" s="65"/>
    </row>
    <row r="241" spans="1:13" ht="24.95" customHeight="1">
      <c r="A241" s="208"/>
      <c r="B241" s="209"/>
      <c r="C241" s="210"/>
      <c r="D241" s="209"/>
      <c r="E241" s="52" t="s">
        <v>244</v>
      </c>
      <c r="F241" s="62">
        <f>1/4</f>
        <v>0.25</v>
      </c>
      <c r="G241" s="103">
        <v>1</v>
      </c>
      <c r="H241" s="64">
        <f>B238*D238*F241*G241</f>
        <v>8.9250000000000006E-3</v>
      </c>
      <c r="I241" s="65"/>
      <c r="J241" s="65"/>
      <c r="K241" s="65"/>
    </row>
    <row r="242" spans="1:13" s="26" customFormat="1" ht="24.95" customHeight="1">
      <c r="A242" s="208"/>
      <c r="B242" s="209"/>
      <c r="C242" s="210"/>
      <c r="D242" s="209"/>
      <c r="E242" s="56" t="s">
        <v>42</v>
      </c>
      <c r="F242" s="71">
        <f>SUM(F238:F241)</f>
        <v>1</v>
      </c>
      <c r="G242" s="58">
        <f>AVERAGE(G238:G241)</f>
        <v>1</v>
      </c>
      <c r="H242" s="59">
        <f>SUM(H238:H241)</f>
        <v>3.5700000000000003E-2</v>
      </c>
      <c r="I242" s="60"/>
      <c r="J242" s="60"/>
      <c r="K242" s="60"/>
    </row>
    <row r="243" spans="1:13" s="26" customFormat="1" ht="24.95" customHeight="1">
      <c r="A243" s="208"/>
      <c r="B243" s="209"/>
      <c r="C243" s="210" t="s">
        <v>238</v>
      </c>
      <c r="D243" s="209">
        <f>100%/2</f>
        <v>0.5</v>
      </c>
      <c r="E243" s="52" t="s">
        <v>245</v>
      </c>
      <c r="F243" s="62">
        <f>1/2</f>
        <v>0.5</v>
      </c>
      <c r="G243" s="103">
        <v>1</v>
      </c>
      <c r="H243" s="64">
        <f>B238*D243*F243*G243</f>
        <v>1.7850000000000001E-2</v>
      </c>
      <c r="I243" s="65"/>
      <c r="J243" s="65"/>
      <c r="K243" s="65"/>
      <c r="M243" s="26">
        <f>J243*K243</f>
        <v>0</v>
      </c>
    </row>
    <row r="244" spans="1:13" ht="24.95" customHeight="1">
      <c r="A244" s="208"/>
      <c r="B244" s="209"/>
      <c r="C244" s="210"/>
      <c r="D244" s="209"/>
      <c r="E244" s="52" t="s">
        <v>263</v>
      </c>
      <c r="F244" s="62">
        <f>1/2</f>
        <v>0.5</v>
      </c>
      <c r="G244" s="103">
        <v>1</v>
      </c>
      <c r="H244" s="64">
        <f>B238*D243*F244*G244</f>
        <v>1.7850000000000001E-2</v>
      </c>
      <c r="I244" s="65"/>
      <c r="J244" s="65"/>
      <c r="K244" s="65"/>
    </row>
    <row r="245" spans="1:13" s="26" customFormat="1" ht="24.95" customHeight="1">
      <c r="A245" s="208"/>
      <c r="B245" s="209"/>
      <c r="C245" s="210"/>
      <c r="D245" s="209"/>
      <c r="E245" s="56" t="s">
        <v>42</v>
      </c>
      <c r="F245" s="71">
        <f>SUM(F243:F244)</f>
        <v>1</v>
      </c>
      <c r="G245" s="58">
        <f>AVERAGE(G243:G244)</f>
        <v>1</v>
      </c>
      <c r="H245" s="59">
        <f>SUM(H243:H244)</f>
        <v>3.5700000000000003E-2</v>
      </c>
      <c r="I245" s="60"/>
      <c r="J245" s="60"/>
      <c r="K245" s="60"/>
    </row>
    <row r="246" spans="1:13" s="24" customFormat="1" ht="24.95" customHeight="1">
      <c r="A246" s="204" t="s">
        <v>58</v>
      </c>
      <c r="B246" s="205"/>
      <c r="C246" s="205"/>
      <c r="D246" s="205"/>
      <c r="E246" s="205"/>
      <c r="F246" s="205"/>
      <c r="G246" s="58">
        <f>AVERAGE(G245,G242)</f>
        <v>1</v>
      </c>
      <c r="H246" s="67">
        <f>SUM(H242,H245)</f>
        <v>7.1400000000000005E-2</v>
      </c>
      <c r="I246" s="86"/>
      <c r="J246" s="86"/>
      <c r="K246" s="86"/>
    </row>
    <row r="247" spans="1:13" ht="24.95" customHeight="1">
      <c r="A247" s="208" t="s">
        <v>295</v>
      </c>
      <c r="B247" s="209">
        <v>7.1400000000000005E-2</v>
      </c>
      <c r="C247" s="210" t="s">
        <v>246</v>
      </c>
      <c r="D247" s="209">
        <f>100%/1</f>
        <v>1</v>
      </c>
      <c r="E247" s="52" t="s">
        <v>247</v>
      </c>
      <c r="F247" s="62">
        <f>1/2</f>
        <v>0.5</v>
      </c>
      <c r="G247" s="103">
        <v>1</v>
      </c>
      <c r="H247" s="64">
        <f>B247*D247*F247*G247</f>
        <v>3.5700000000000003E-2</v>
      </c>
      <c r="I247" s="65"/>
      <c r="J247" s="65"/>
      <c r="K247" s="65"/>
    </row>
    <row r="248" spans="1:13" ht="24.95" customHeight="1">
      <c r="A248" s="208"/>
      <c r="B248" s="209"/>
      <c r="C248" s="210"/>
      <c r="D248" s="209"/>
      <c r="E248" s="52" t="s">
        <v>248</v>
      </c>
      <c r="F248" s="62">
        <f>1/2</f>
        <v>0.5</v>
      </c>
      <c r="G248" s="103">
        <v>1</v>
      </c>
      <c r="H248" s="64">
        <f>B247*D247*F248*G248</f>
        <v>3.5700000000000003E-2</v>
      </c>
      <c r="I248" s="65"/>
      <c r="J248" s="65"/>
      <c r="K248" s="65"/>
    </row>
    <row r="249" spans="1:13" s="26" customFormat="1" ht="24.95" customHeight="1">
      <c r="A249" s="208"/>
      <c r="B249" s="209"/>
      <c r="C249" s="210"/>
      <c r="D249" s="209"/>
      <c r="E249" s="56" t="s">
        <v>42</v>
      </c>
      <c r="F249" s="71">
        <f>SUM(F247:F248)</f>
        <v>1</v>
      </c>
      <c r="G249" s="58">
        <f>AVERAGE(G247:G248)</f>
        <v>1</v>
      </c>
      <c r="H249" s="59">
        <f>SUM(H247:H248)</f>
        <v>7.1400000000000005E-2</v>
      </c>
      <c r="I249" s="60"/>
      <c r="J249" s="60"/>
      <c r="K249" s="60"/>
    </row>
    <row r="250" spans="1:13" s="24" customFormat="1" ht="24.95" customHeight="1">
      <c r="A250" s="204" t="s">
        <v>58</v>
      </c>
      <c r="B250" s="205"/>
      <c r="C250" s="205"/>
      <c r="D250" s="205"/>
      <c r="E250" s="205"/>
      <c r="F250" s="205"/>
      <c r="G250" s="58">
        <f>AVERAGE(G249)</f>
        <v>1</v>
      </c>
      <c r="H250" s="67">
        <f>SUM(H249)</f>
        <v>7.1400000000000005E-2</v>
      </c>
      <c r="I250" s="86"/>
      <c r="J250" s="86"/>
      <c r="K250" s="86"/>
    </row>
    <row r="251" spans="1:13" ht="24.95" customHeight="1">
      <c r="A251" s="208" t="s">
        <v>296</v>
      </c>
      <c r="B251" s="209">
        <v>7.1400000000000005E-2</v>
      </c>
      <c r="C251" s="210" t="s">
        <v>249</v>
      </c>
      <c r="D251" s="209">
        <f>100%/1</f>
        <v>1</v>
      </c>
      <c r="E251" s="52" t="s">
        <v>250</v>
      </c>
      <c r="F251" s="62">
        <f>1/3</f>
        <v>0.33333333333333331</v>
      </c>
      <c r="G251" s="103">
        <v>1</v>
      </c>
      <c r="H251" s="64">
        <f>B251*D251*F251*G251</f>
        <v>2.3800000000000002E-2</v>
      </c>
      <c r="I251" s="65"/>
      <c r="J251" s="65"/>
      <c r="K251" s="65"/>
    </row>
    <row r="252" spans="1:13" ht="24.95" customHeight="1">
      <c r="A252" s="208"/>
      <c r="B252" s="209"/>
      <c r="C252" s="210"/>
      <c r="D252" s="209"/>
      <c r="E252" s="52" t="s">
        <v>251</v>
      </c>
      <c r="F252" s="62">
        <f>1/3</f>
        <v>0.33333333333333331</v>
      </c>
      <c r="G252" s="103">
        <v>1</v>
      </c>
      <c r="H252" s="64">
        <f>B251*D251*F252*G252</f>
        <v>2.3800000000000002E-2</v>
      </c>
      <c r="I252" s="65"/>
      <c r="J252" s="65"/>
      <c r="K252" s="65"/>
    </row>
    <row r="253" spans="1:13" ht="24.95" customHeight="1">
      <c r="A253" s="208"/>
      <c r="B253" s="209"/>
      <c r="C253" s="210"/>
      <c r="D253" s="209"/>
      <c r="E253" s="52" t="s">
        <v>252</v>
      </c>
      <c r="F253" s="62">
        <f>1/3</f>
        <v>0.33333333333333331</v>
      </c>
      <c r="G253" s="103">
        <v>1</v>
      </c>
      <c r="H253" s="64">
        <f>B251*D251*F253*G253</f>
        <v>2.3800000000000002E-2</v>
      </c>
      <c r="I253" s="65"/>
      <c r="J253" s="65"/>
      <c r="K253" s="65"/>
    </row>
    <row r="254" spans="1:13" s="26" customFormat="1" ht="24.95" customHeight="1">
      <c r="A254" s="208"/>
      <c r="B254" s="209"/>
      <c r="C254" s="210"/>
      <c r="D254" s="209"/>
      <c r="E254" s="56" t="s">
        <v>42</v>
      </c>
      <c r="F254" s="71">
        <f>SUM(F251:F253)</f>
        <v>1</v>
      </c>
      <c r="G254" s="58">
        <f>AVERAGE(G251:G253)</f>
        <v>1</v>
      </c>
      <c r="H254" s="59">
        <f>SUM(H251:H253)</f>
        <v>7.1400000000000005E-2</v>
      </c>
      <c r="I254" s="60"/>
      <c r="J254" s="60"/>
      <c r="K254" s="60"/>
    </row>
    <row r="255" spans="1:13" s="24" customFormat="1" ht="24.95" customHeight="1">
      <c r="A255" s="204" t="s">
        <v>58</v>
      </c>
      <c r="B255" s="205"/>
      <c r="C255" s="205"/>
      <c r="D255" s="205"/>
      <c r="E255" s="205"/>
      <c r="F255" s="205"/>
      <c r="G255" s="58">
        <f>AVERAGE(G254)</f>
        <v>1</v>
      </c>
      <c r="H255" s="67">
        <f>SUM(H254)</f>
        <v>7.1400000000000005E-2</v>
      </c>
      <c r="I255" s="86"/>
      <c r="J255" s="86"/>
      <c r="K255" s="86"/>
    </row>
    <row r="256" spans="1:13" s="24" customFormat="1" ht="24.95" customHeight="1">
      <c r="A256" s="211" t="s">
        <v>323</v>
      </c>
      <c r="B256" s="212"/>
      <c r="C256" s="212"/>
      <c r="D256" s="212"/>
      <c r="E256" s="212"/>
      <c r="F256" s="212"/>
      <c r="G256" s="58">
        <f>AVERAGE(G28,G44,G70,G118,G130,G142,G162,G202,G212,G228,G237,G246,G250,G255)</f>
        <v>1</v>
      </c>
      <c r="H256" s="58">
        <f>SUM(H28,H44,H70,H118,H130,H142,H162,H202,H212,H228,H237,H246,H250,H255)</f>
        <v>0.99761666666666693</v>
      </c>
      <c r="I256" s="91"/>
      <c r="J256" s="91"/>
      <c r="K256" s="86"/>
    </row>
    <row r="257" spans="2:11" ht="23.25">
      <c r="B257" s="92">
        <f>SUM(B4:B254)</f>
        <v>0.99960000000000016</v>
      </c>
      <c r="D257" s="92"/>
      <c r="E257" s="93"/>
      <c r="F257" s="25"/>
      <c r="G257" s="94"/>
      <c r="H257" s="95"/>
      <c r="I257" s="96"/>
      <c r="J257" s="96"/>
      <c r="K257" s="25"/>
    </row>
  </sheetData>
  <protectedRanges>
    <protectedRange sqref="K94:K95 K83:K91 K97:K98 K107 K111:K112 K4:K77 K117:K256 G4:G6 G84:G89 G151:G155 G8:G16 G18:G20 G22:G26 G29:G35 G37:G42 G45:G48 G50:G53 G55:G61 G63:G64 G66:G68 G71:G76 G78:G82 G91:G97 G99:G106 G108:G116 G119:G122 G124:G128 G131:G133 G135:G140 G143:G149 G157:G160 G163:G174 G176:G179 G181:G192 G194:G196 G198:G200 G203:G206 G208:G211 G213:G215 G217:G222 G224:G226 G229:G232 G234:G235 G238:G241 G243:G244 G247:G248 G251:G253" name="Range1_1_1_1_1_1_3"/>
  </protectedRanges>
  <mergeCells count="128">
    <mergeCell ref="A202:F202"/>
    <mergeCell ref="D194:D197"/>
    <mergeCell ref="C91:C98"/>
    <mergeCell ref="C84:C90"/>
    <mergeCell ref="D84:D90"/>
    <mergeCell ref="A44:F44"/>
    <mergeCell ref="A45:A69"/>
    <mergeCell ref="C59:C62"/>
    <mergeCell ref="D59:D62"/>
    <mergeCell ref="C63:C65"/>
    <mergeCell ref="D91:D98"/>
    <mergeCell ref="C99:C107"/>
    <mergeCell ref="D99:D107"/>
    <mergeCell ref="C108:C112"/>
    <mergeCell ref="D108:D112"/>
    <mergeCell ref="C113:C117"/>
    <mergeCell ref="D113:D117"/>
    <mergeCell ref="D63:D65"/>
    <mergeCell ref="C66:C69"/>
    <mergeCell ref="D66:D69"/>
    <mergeCell ref="A70:F70"/>
    <mergeCell ref="A71:A117"/>
    <mergeCell ref="B71:B117"/>
    <mergeCell ref="C71:C77"/>
    <mergeCell ref="C22:C27"/>
    <mergeCell ref="D22:D27"/>
    <mergeCell ref="A28:F28"/>
    <mergeCell ref="A29:A43"/>
    <mergeCell ref="B29:B43"/>
    <mergeCell ref="C29:C36"/>
    <mergeCell ref="D29:D36"/>
    <mergeCell ref="C37:C43"/>
    <mergeCell ref="D37:D43"/>
    <mergeCell ref="A4:A27"/>
    <mergeCell ref="B4:B27"/>
    <mergeCell ref="C4:C7"/>
    <mergeCell ref="D4:D7"/>
    <mergeCell ref="C8:C17"/>
    <mergeCell ref="D8:D17"/>
    <mergeCell ref="C18:C21"/>
    <mergeCell ref="D18:D21"/>
    <mergeCell ref="D71:D77"/>
    <mergeCell ref="C78:C83"/>
    <mergeCell ref="D78:D83"/>
    <mergeCell ref="B45:B69"/>
    <mergeCell ref="C45:C49"/>
    <mergeCell ref="D45:D49"/>
    <mergeCell ref="C50:C54"/>
    <mergeCell ref="D50:D54"/>
    <mergeCell ref="C55:C58"/>
    <mergeCell ref="D55:D58"/>
    <mergeCell ref="A130:F130"/>
    <mergeCell ref="A131:A141"/>
    <mergeCell ref="B131:B141"/>
    <mergeCell ref="C131:C134"/>
    <mergeCell ref="D131:D134"/>
    <mergeCell ref="C135:C141"/>
    <mergeCell ref="D135:D141"/>
    <mergeCell ref="A118:F118"/>
    <mergeCell ref="A119:A129"/>
    <mergeCell ref="B119:B129"/>
    <mergeCell ref="C119:C123"/>
    <mergeCell ref="D119:D123"/>
    <mergeCell ref="C124:C129"/>
    <mergeCell ref="D124:D129"/>
    <mergeCell ref="A142:F142"/>
    <mergeCell ref="A143:A161"/>
    <mergeCell ref="B143:B161"/>
    <mergeCell ref="C143:C150"/>
    <mergeCell ref="D143:D150"/>
    <mergeCell ref="C151:C156"/>
    <mergeCell ref="D151:D156"/>
    <mergeCell ref="C157:C161"/>
    <mergeCell ref="D157:D161"/>
    <mergeCell ref="A162:F162"/>
    <mergeCell ref="A163:A197"/>
    <mergeCell ref="B163:B201"/>
    <mergeCell ref="C163:C175"/>
    <mergeCell ref="D163:D175"/>
    <mergeCell ref="C176:C180"/>
    <mergeCell ref="D176:D180"/>
    <mergeCell ref="C181:C193"/>
    <mergeCell ref="D181:D193"/>
    <mergeCell ref="C194:C197"/>
    <mergeCell ref="C198:C201"/>
    <mergeCell ref="D198:D201"/>
    <mergeCell ref="C229:C233"/>
    <mergeCell ref="D229:D233"/>
    <mergeCell ref="C234:C236"/>
    <mergeCell ref="D234:D236"/>
    <mergeCell ref="C208:C211"/>
    <mergeCell ref="D208:D211"/>
    <mergeCell ref="A212:F212"/>
    <mergeCell ref="A213:A227"/>
    <mergeCell ref="B213:B227"/>
    <mergeCell ref="C213:C216"/>
    <mergeCell ref="D213:D216"/>
    <mergeCell ref="C217:C223"/>
    <mergeCell ref="D217:D223"/>
    <mergeCell ref="C224:C227"/>
    <mergeCell ref="A203:A211"/>
    <mergeCell ref="B203:B211"/>
    <mergeCell ref="C203:C207"/>
    <mergeCell ref="D203:D207"/>
    <mergeCell ref="A255:F255"/>
    <mergeCell ref="A1:K2"/>
    <mergeCell ref="A251:A254"/>
    <mergeCell ref="B251:B254"/>
    <mergeCell ref="C251:C254"/>
    <mergeCell ref="D251:D254"/>
    <mergeCell ref="A256:F256"/>
    <mergeCell ref="A246:F246"/>
    <mergeCell ref="A247:A249"/>
    <mergeCell ref="B247:B249"/>
    <mergeCell ref="C247:C249"/>
    <mergeCell ref="D247:D249"/>
    <mergeCell ref="A250:F250"/>
    <mergeCell ref="A237:F237"/>
    <mergeCell ref="A238:A245"/>
    <mergeCell ref="B238:B245"/>
    <mergeCell ref="C238:C242"/>
    <mergeCell ref="D238:D242"/>
    <mergeCell ref="C243:C245"/>
    <mergeCell ref="D243:D245"/>
    <mergeCell ref="D224:D227"/>
    <mergeCell ref="A228:F228"/>
    <mergeCell ref="A229:A236"/>
    <mergeCell ref="B229:B236"/>
  </mergeCells>
  <conditionalFormatting sqref="G256 G249:G250 G245:G246 G242 G236:G237 G233 G227:G228 G223 G216 G211:G212 G207 G197 G193 G180 G175 G161:G162 G156 G150 G141:G142 G134 G129:G130 G123 G117:G118 G112 G107 G98 G90 G83 G77 G69:G70 G65 G62 G58 G54 G49 G43:G44 G36 G27:G28 G21 G17 G7">
    <cfRule type="cellIs" dxfId="40" priority="79" operator="greaterThan">
      <formula>4</formula>
    </cfRule>
    <cfRule type="cellIs" dxfId="39" priority="80" operator="between">
      <formula>3.01</formula>
      <formula>4</formula>
    </cfRule>
    <cfRule type="cellIs" dxfId="38" priority="83" operator="lessThanOrEqual">
      <formula>1</formula>
    </cfRule>
  </conditionalFormatting>
  <conditionalFormatting sqref="G256 G249:G250 G245:G246 G242 G236:G237 G233 G227:G228 G223 G216 G211:G212 G207 G197 G193 G180 G175 G161:G162 G156 G150 G141:G142 G134 G129:G130 G123 G117:G118 G112 G107 G98 G90 G83 G77 G69:G70 G65 G62 G58 G54 G49 G43:G44 G36 G27:G28 G21 G17 G7">
    <cfRule type="cellIs" dxfId="37" priority="82" operator="between">
      <formula>1.01</formula>
      <formula>2</formula>
    </cfRule>
  </conditionalFormatting>
  <conditionalFormatting sqref="G256">
    <cfRule type="cellIs" dxfId="36" priority="43" operator="between">
      <formula>2.01</formula>
      <formula>3</formula>
    </cfRule>
  </conditionalFormatting>
  <conditionalFormatting sqref="G250">
    <cfRule type="cellIs" dxfId="35" priority="41" operator="between">
      <formula>2.01</formula>
      <formula>3</formula>
    </cfRule>
  </conditionalFormatting>
  <conditionalFormatting sqref="G249">
    <cfRule type="cellIs" dxfId="34" priority="40" operator="between">
      <formula>2.01</formula>
      <formula>3</formula>
    </cfRule>
  </conditionalFormatting>
  <conditionalFormatting sqref="G245:G246">
    <cfRule type="cellIs" dxfId="33" priority="39" operator="between">
      <formula>2.01</formula>
      <formula>3</formula>
    </cfRule>
  </conditionalFormatting>
  <conditionalFormatting sqref="G254:G255">
    <cfRule type="cellIs" dxfId="32" priority="35" operator="greaterThan">
      <formula>4</formula>
    </cfRule>
    <cfRule type="cellIs" dxfId="31" priority="36" operator="between">
      <formula>3.01</formula>
      <formula>4</formula>
    </cfRule>
    <cfRule type="cellIs" dxfId="30" priority="38" operator="lessThanOrEqual">
      <formula>1</formula>
    </cfRule>
  </conditionalFormatting>
  <conditionalFormatting sqref="G254:G255">
    <cfRule type="cellIs" dxfId="29" priority="37" operator="between">
      <formula>1.01</formula>
      <formula>2</formula>
    </cfRule>
  </conditionalFormatting>
  <conditionalFormatting sqref="G254:G255">
    <cfRule type="cellIs" dxfId="28" priority="34" operator="between">
      <formula>2.01</formula>
      <formula>3</formula>
    </cfRule>
  </conditionalFormatting>
  <conditionalFormatting sqref="G249:G250">
    <cfRule type="cellIs" dxfId="27" priority="33" operator="between">
      <formula>2.01</formula>
      <formula>3</formula>
    </cfRule>
  </conditionalFormatting>
  <conditionalFormatting sqref="G245:G246">
    <cfRule type="cellIs" dxfId="26" priority="32" operator="between">
      <formula>2.01</formula>
      <formula>3</formula>
    </cfRule>
  </conditionalFormatting>
  <conditionalFormatting sqref="G242">
    <cfRule type="cellIs" dxfId="25" priority="31" operator="between">
      <formula>2.01</formula>
      <formula>3</formula>
    </cfRule>
  </conditionalFormatting>
  <conditionalFormatting sqref="G236:G237">
    <cfRule type="cellIs" dxfId="24" priority="30" operator="between">
      <formula>2.01</formula>
      <formula>3</formula>
    </cfRule>
  </conditionalFormatting>
  <conditionalFormatting sqref="G233">
    <cfRule type="cellIs" dxfId="23" priority="29" operator="between">
      <formula>2.01</formula>
      <formula>3</formula>
    </cfRule>
  </conditionalFormatting>
  <conditionalFormatting sqref="G227:G228">
    <cfRule type="cellIs" dxfId="22" priority="28" operator="between">
      <formula>2.01</formula>
      <formula>3</formula>
    </cfRule>
  </conditionalFormatting>
  <conditionalFormatting sqref="G223">
    <cfRule type="cellIs" dxfId="21" priority="27" operator="between">
      <formula>2.01</formula>
      <formula>3</formula>
    </cfRule>
  </conditionalFormatting>
  <conditionalFormatting sqref="G216">
    <cfRule type="cellIs" dxfId="20" priority="26" operator="between">
      <formula>2.01</formula>
      <formula>3</formula>
    </cfRule>
  </conditionalFormatting>
  <conditionalFormatting sqref="G211:G212">
    <cfRule type="cellIs" dxfId="19" priority="25" operator="between">
      <formula>2.01</formula>
      <formula>3</formula>
    </cfRule>
  </conditionalFormatting>
  <conditionalFormatting sqref="G207">
    <cfRule type="cellIs" dxfId="18" priority="24" operator="between">
      <formula>2.01</formula>
      <formula>3</formula>
    </cfRule>
  </conditionalFormatting>
  <conditionalFormatting sqref="G201:G202">
    <cfRule type="cellIs" dxfId="17" priority="20" operator="greaterThan">
      <formula>4</formula>
    </cfRule>
    <cfRule type="cellIs" dxfId="16" priority="21" operator="between">
      <formula>3.01</formula>
      <formula>4</formula>
    </cfRule>
    <cfRule type="cellIs" dxfId="15" priority="23" operator="lessThanOrEqual">
      <formula>1</formula>
    </cfRule>
  </conditionalFormatting>
  <conditionalFormatting sqref="G201:G202">
    <cfRule type="cellIs" dxfId="14" priority="22" operator="between">
      <formula>1.01</formula>
      <formula>2</formula>
    </cfRule>
  </conditionalFormatting>
  <conditionalFormatting sqref="G201:G202">
    <cfRule type="cellIs" dxfId="13" priority="19" operator="between">
      <formula>2.01</formula>
      <formula>3</formula>
    </cfRule>
  </conditionalFormatting>
  <conditionalFormatting sqref="G197">
    <cfRule type="cellIs" dxfId="12" priority="18" operator="between">
      <formula>2.01</formula>
      <formula>3</formula>
    </cfRule>
  </conditionalFormatting>
  <conditionalFormatting sqref="G193">
    <cfRule type="cellIs" dxfId="11" priority="17" operator="between">
      <formula>2.01</formula>
      <formula>3</formula>
    </cfRule>
  </conditionalFormatting>
  <conditionalFormatting sqref="G180">
    <cfRule type="cellIs" dxfId="10" priority="16" operator="between">
      <formula>2.01</formula>
      <formula>3</formula>
    </cfRule>
  </conditionalFormatting>
  <conditionalFormatting sqref="G175">
    <cfRule type="cellIs" dxfId="9" priority="15" operator="between">
      <formula>2.01</formula>
      <formula>3</formula>
    </cfRule>
  </conditionalFormatting>
  <conditionalFormatting sqref="G161:G162">
    <cfRule type="cellIs" dxfId="8" priority="14" operator="between">
      <formula>2.01</formula>
      <formula>3</formula>
    </cfRule>
  </conditionalFormatting>
  <conditionalFormatting sqref="G141:G142 G150 G156">
    <cfRule type="cellIs" dxfId="7" priority="13" operator="between">
      <formula>2.01</formula>
      <formula>3</formula>
    </cfRule>
  </conditionalFormatting>
  <conditionalFormatting sqref="G69:G70 G77 G83 G90 G98 G107 G112 G117:G118 G123 G129:G130 G134">
    <cfRule type="cellIs" dxfId="6" priority="12" operator="between">
      <formula>2.01</formula>
      <formula>3</formula>
    </cfRule>
  </conditionalFormatting>
  <conditionalFormatting sqref="G7 G17 G21 G27:G28 G36 G43:G44 G49 G54 G58 G62 G65 G69:G70">
    <cfRule type="cellIs" dxfId="5" priority="11" operator="between">
      <formula>2.01</formula>
      <formula>3</formula>
    </cfRule>
  </conditionalFormatting>
  <conditionalFormatting sqref="H256">
    <cfRule type="cellIs" dxfId="4" priority="2" operator="greaterThan">
      <formula>4</formula>
    </cfRule>
    <cfRule type="cellIs" dxfId="3" priority="3" operator="between">
      <formula>3.01</formula>
      <formula>4</formula>
    </cfRule>
    <cfRule type="cellIs" dxfId="2" priority="5" operator="lessThanOrEqual">
      <formula>1</formula>
    </cfRule>
  </conditionalFormatting>
  <conditionalFormatting sqref="H256">
    <cfRule type="cellIs" dxfId="1" priority="4" operator="between">
      <formula>1.01</formula>
      <formula>2</formula>
    </cfRule>
  </conditionalFormatting>
  <conditionalFormatting sqref="H256">
    <cfRule type="cellIs" dxfId="0" priority="1" operator="between">
      <formula>2.01</formula>
      <formula>3</formula>
    </cfRule>
  </conditionalFormatting>
  <pageMargins left="0.7" right="0.7" top="0.75" bottom="0.75" header="0.3" footer="0.3"/>
  <pageSetup paperSize="9" scale="8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Sheet4!$B$6:$B$11</xm:f>
          </x14:formula1>
          <xm:sqref>G4:G6 G243:G244 G8:G16 G18:G20 G22:G26 G29:G35 G37:G42 G45:G48 G50:G53 G55:G57 G59:G61 G63:G64 G66:G68 G71:G76 G84:G89 G78:G82 G91:G97 G99:G106 G108:G111 G113:G116 G119:G122 G124:G128 G131:G133 G135:G140 G151:G155 G143:G149 G157:G160 G247:G248 G163:G174 G176:G179 G194:G196 G181:G192 G198:G200 G203:G206 G213:G215 G217:G222 G208:G210 G224:G226 G229:G232 G234:G235 G238:G241 G251:G253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Page</vt:lpstr>
      <vt:lpstr>Contents</vt:lpstr>
      <vt:lpstr>Introduction</vt:lpstr>
      <vt:lpstr>Rating</vt:lpstr>
      <vt:lpstr>Sheet4</vt:lpstr>
      <vt:lpstr>Overall Assessment</vt:lpstr>
      <vt:lpstr>Contents!Print_Titles</vt:lpstr>
      <vt:lpstr>'Cover Page'!Print_Titles</vt:lpstr>
      <vt:lpstr>Introduction!Print_Titles</vt:lpstr>
      <vt:lpstr>Rating!Print_Titles</vt:lpstr>
    </vt:vector>
  </TitlesOfParts>
  <Company>Arab Bank.plc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Michael Matossian - EVP - Compliance</cp:lastModifiedBy>
  <cp:revision/>
  <cp:lastPrinted>2020-08-19T10:19:12Z</cp:lastPrinted>
  <dcterms:created xsi:type="dcterms:W3CDTF">2009-05-26T09:14:37Z</dcterms:created>
  <dcterms:modified xsi:type="dcterms:W3CDTF">2020-09-14T10:43:07Z</dcterms:modified>
</cp:coreProperties>
</file>