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0490" windowHeight="7620" activeTab="2"/>
  </bookViews>
  <sheets>
    <sheet name="صفحة الغلاف" sheetId="13" r:id="rId1"/>
    <sheet name="المحتويات" sheetId="12" r:id="rId2"/>
    <sheet name="المقدمه" sheetId="14" r:id="rId3"/>
    <sheet name="التقييم" sheetId="15" r:id="rId4"/>
    <sheet name="Sheet4" sheetId="4" state="hidden" r:id="rId5"/>
    <sheet name="التقييم العام" sheetId="29" r:id="rId6"/>
  </sheets>
  <definedNames>
    <definedName name="_xlnm.Print_Titles" localSheetId="3">التقييم!$1:$4</definedName>
    <definedName name="_xlnm.Print_Titles" localSheetId="1">المحتويات!$1:$5</definedName>
    <definedName name="_xlnm.Print_Titles" localSheetId="2">المقدمه!$1:$4</definedName>
    <definedName name="_xlnm.Print_Titles" localSheetId="0">'صفحة الغلاف'!$2:$5</definedName>
    <definedName name="score">#REF!</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3" i="29" l="1"/>
  <c r="F212" i="29"/>
  <c r="F207" i="29"/>
  <c r="D198" i="29"/>
  <c r="D194" i="29"/>
  <c r="D181" i="29"/>
  <c r="D176" i="29"/>
  <c r="D163" i="29"/>
  <c r="G213" i="29"/>
  <c r="G207" i="29"/>
  <c r="H212" i="29"/>
  <c r="H211" i="29"/>
  <c r="G212" i="29"/>
  <c r="F211" i="29"/>
  <c r="F210" i="29"/>
  <c r="F209" i="29"/>
  <c r="F208" i="29"/>
  <c r="F8" i="29" l="1"/>
  <c r="H8" i="29" s="1"/>
  <c r="F9" i="29"/>
  <c r="H9" i="29" s="1"/>
  <c r="F10" i="29"/>
  <c r="H10" i="29" s="1"/>
  <c r="F11" i="29"/>
  <c r="H11" i="29"/>
  <c r="F12" i="29"/>
  <c r="H12" i="29" s="1"/>
  <c r="F13" i="29"/>
  <c r="H13" i="29" s="1"/>
  <c r="F14" i="29"/>
  <c r="H14" i="29"/>
  <c r="F15" i="29"/>
  <c r="H15" i="29"/>
  <c r="H16" i="29" l="1"/>
  <c r="F246" i="29" l="1"/>
  <c r="G65" i="29"/>
  <c r="D225" i="29" l="1"/>
  <c r="D218" i="29"/>
  <c r="D214" i="29"/>
  <c r="D157" i="29"/>
  <c r="D151" i="29"/>
  <c r="D113" i="29"/>
  <c r="D108" i="29"/>
  <c r="D99" i="29"/>
  <c r="D91" i="29"/>
  <c r="D84" i="29"/>
  <c r="D78" i="29"/>
  <c r="D71" i="29"/>
  <c r="D66" i="29"/>
  <c r="D63" i="29"/>
  <c r="H53" i="29"/>
  <c r="H52" i="29"/>
  <c r="H51" i="29"/>
  <c r="H50" i="29"/>
  <c r="H47" i="29"/>
  <c r="H46" i="29"/>
  <c r="H45" i="29"/>
  <c r="H42" i="29"/>
  <c r="H41" i="29"/>
  <c r="H40" i="29"/>
  <c r="H39" i="29"/>
  <c r="H38" i="29"/>
  <c r="H35" i="29"/>
  <c r="H34" i="29"/>
  <c r="H33" i="29"/>
  <c r="H32" i="29"/>
  <c r="H31" i="29"/>
  <c r="H30" i="29"/>
  <c r="H29" i="29"/>
  <c r="H26" i="29"/>
  <c r="H25" i="29"/>
  <c r="H24" i="29"/>
  <c r="H23" i="29"/>
  <c r="H20" i="29"/>
  <c r="H19" i="29"/>
  <c r="H18" i="29"/>
  <c r="H6" i="29"/>
  <c r="H5" i="29"/>
  <c r="H4" i="29"/>
  <c r="G117" i="29"/>
  <c r="G7" i="29"/>
  <c r="G17" i="29"/>
  <c r="G21" i="29"/>
  <c r="G27" i="29"/>
  <c r="G36" i="29"/>
  <c r="G43" i="29"/>
  <c r="G49" i="29"/>
  <c r="G54" i="29"/>
  <c r="G58" i="29"/>
  <c r="G62" i="29"/>
  <c r="G69" i="29"/>
  <c r="G77" i="29"/>
  <c r="G83" i="29"/>
  <c r="G90" i="29"/>
  <c r="G98" i="29"/>
  <c r="G107" i="29"/>
  <c r="G112" i="29"/>
  <c r="G123" i="29"/>
  <c r="G129" i="29"/>
  <c r="G134" i="29"/>
  <c r="G141" i="29"/>
  <c r="G150" i="29"/>
  <c r="G156" i="29"/>
  <c r="G161" i="29"/>
  <c r="G175" i="29"/>
  <c r="G180" i="29"/>
  <c r="G193" i="29"/>
  <c r="G197" i="29"/>
  <c r="G201" i="29"/>
  <c r="G217" i="29"/>
  <c r="G224" i="29"/>
  <c r="G228" i="29"/>
  <c r="G234" i="29"/>
  <c r="G237" i="29"/>
  <c r="G243" i="29"/>
  <c r="G246" i="29"/>
  <c r="G250" i="29"/>
  <c r="G251" i="29" s="1"/>
  <c r="G255" i="29"/>
  <c r="G256" i="29" s="1"/>
  <c r="H54" i="29" l="1"/>
  <c r="H36" i="29"/>
  <c r="H21" i="29"/>
  <c r="G142" i="29"/>
  <c r="G130" i="29"/>
  <c r="G44" i="29"/>
  <c r="H7" i="29"/>
  <c r="G238" i="29"/>
  <c r="G247" i="29"/>
  <c r="G28" i="29"/>
  <c r="G70" i="29"/>
  <c r="G118" i="29"/>
  <c r="G162" i="29"/>
  <c r="G202" i="29"/>
  <c r="B258" i="29"/>
  <c r="F254" i="29"/>
  <c r="F253" i="29"/>
  <c r="F252" i="29"/>
  <c r="D252" i="29"/>
  <c r="F249" i="29"/>
  <c r="F248" i="29"/>
  <c r="D248" i="29"/>
  <c r="F245" i="29"/>
  <c r="M244" i="29"/>
  <c r="F244" i="29"/>
  <c r="D244" i="29"/>
  <c r="F242" i="29"/>
  <c r="F241" i="29"/>
  <c r="F240" i="29"/>
  <c r="F239" i="29"/>
  <c r="D239" i="29"/>
  <c r="F236" i="29"/>
  <c r="F235" i="29"/>
  <c r="D235" i="29"/>
  <c r="F233" i="29"/>
  <c r="F232" i="29"/>
  <c r="F231" i="29"/>
  <c r="F230" i="29"/>
  <c r="D230" i="29"/>
  <c r="F227" i="29"/>
  <c r="F226" i="29"/>
  <c r="F225" i="29"/>
  <c r="F223" i="29"/>
  <c r="F222" i="29"/>
  <c r="F221" i="29"/>
  <c r="F220" i="29"/>
  <c r="F219" i="29"/>
  <c r="F218" i="29"/>
  <c r="G229" i="29"/>
  <c r="F216" i="29"/>
  <c r="H216" i="29" s="1"/>
  <c r="F215" i="29"/>
  <c r="H215" i="29" s="1"/>
  <c r="F214" i="29"/>
  <c r="D208" i="29"/>
  <c r="H209" i="29" s="1"/>
  <c r="F206" i="29"/>
  <c r="F205" i="29"/>
  <c r="F204" i="29"/>
  <c r="F203" i="29"/>
  <c r="D203" i="29"/>
  <c r="F200" i="29"/>
  <c r="H200" i="29" s="1"/>
  <c r="F199" i="29"/>
  <c r="H199" i="29" s="1"/>
  <c r="F198" i="29"/>
  <c r="F196" i="29"/>
  <c r="H196" i="29" s="1"/>
  <c r="F195" i="29"/>
  <c r="H195" i="29" s="1"/>
  <c r="F194" i="29"/>
  <c r="H194" i="29" s="1"/>
  <c r="F192" i="29"/>
  <c r="H192" i="29" s="1"/>
  <c r="F191" i="29"/>
  <c r="H191" i="29" s="1"/>
  <c r="F190" i="29"/>
  <c r="H190" i="29" s="1"/>
  <c r="F189" i="29"/>
  <c r="H189" i="29" s="1"/>
  <c r="F188" i="29"/>
  <c r="H188" i="29" s="1"/>
  <c r="F187" i="29"/>
  <c r="H187" i="29" s="1"/>
  <c r="F186" i="29"/>
  <c r="H186" i="29" s="1"/>
  <c r="F185" i="29"/>
  <c r="H185" i="29" s="1"/>
  <c r="F184" i="29"/>
  <c r="H184" i="29" s="1"/>
  <c r="F183" i="29"/>
  <c r="H183" i="29" s="1"/>
  <c r="F182" i="29"/>
  <c r="H182" i="29" s="1"/>
  <c r="F181" i="29"/>
  <c r="F179" i="29"/>
  <c r="H179" i="29" s="1"/>
  <c r="F178" i="29"/>
  <c r="H178" i="29" s="1"/>
  <c r="F177" i="29"/>
  <c r="H177" i="29" s="1"/>
  <c r="F176" i="29"/>
  <c r="H176" i="29" s="1"/>
  <c r="F174" i="29"/>
  <c r="H174" i="29" s="1"/>
  <c r="F173" i="29"/>
  <c r="H173" i="29" s="1"/>
  <c r="F172" i="29"/>
  <c r="H172" i="29" s="1"/>
  <c r="F171" i="29"/>
  <c r="H171" i="29" s="1"/>
  <c r="F170" i="29"/>
  <c r="H170" i="29" s="1"/>
  <c r="F169" i="29"/>
  <c r="H169" i="29" s="1"/>
  <c r="F168" i="29"/>
  <c r="H168" i="29" s="1"/>
  <c r="F167" i="29"/>
  <c r="H167" i="29" s="1"/>
  <c r="F166" i="29"/>
  <c r="H166" i="29" s="1"/>
  <c r="F165" i="29"/>
  <c r="H165" i="29" s="1"/>
  <c r="F164" i="29"/>
  <c r="H164" i="29" s="1"/>
  <c r="F163" i="29"/>
  <c r="H163" i="29" s="1"/>
  <c r="F160" i="29"/>
  <c r="H160" i="29" s="1"/>
  <c r="F159" i="29"/>
  <c r="H159" i="29" s="1"/>
  <c r="F158" i="29"/>
  <c r="H158" i="29" s="1"/>
  <c r="F157" i="29"/>
  <c r="H157" i="29" s="1"/>
  <c r="F155" i="29"/>
  <c r="F154" i="29"/>
  <c r="F153" i="29"/>
  <c r="F152" i="29"/>
  <c r="F151" i="29"/>
  <c r="F149" i="29"/>
  <c r="F148" i="29"/>
  <c r="F147" i="29"/>
  <c r="F146" i="29"/>
  <c r="F145" i="29"/>
  <c r="F144" i="29"/>
  <c r="F143" i="29"/>
  <c r="D143" i="29"/>
  <c r="F140" i="29"/>
  <c r="F139" i="29"/>
  <c r="F138" i="29"/>
  <c r="F137" i="29"/>
  <c r="F136" i="29"/>
  <c r="F135" i="29"/>
  <c r="D135" i="29"/>
  <c r="F133" i="29"/>
  <c r="F132" i="29"/>
  <c r="F131" i="29"/>
  <c r="D131" i="29"/>
  <c r="F128" i="29"/>
  <c r="F127" i="29"/>
  <c r="F126" i="29"/>
  <c r="F125" i="29"/>
  <c r="F124" i="29"/>
  <c r="D124" i="29"/>
  <c r="F122" i="29"/>
  <c r="F121" i="29"/>
  <c r="F120" i="29"/>
  <c r="F119" i="29"/>
  <c r="D119" i="29"/>
  <c r="F116" i="29"/>
  <c r="F115" i="29"/>
  <c r="F114" i="29"/>
  <c r="F113" i="29"/>
  <c r="F111" i="29"/>
  <c r="F110" i="29"/>
  <c r="F109" i="29"/>
  <c r="F108" i="29"/>
  <c r="F106" i="29"/>
  <c r="H106" i="29" s="1"/>
  <c r="F105" i="29"/>
  <c r="H105" i="29" s="1"/>
  <c r="F104" i="29"/>
  <c r="H104" i="29" s="1"/>
  <c r="F103" i="29"/>
  <c r="H103" i="29" s="1"/>
  <c r="F102" i="29"/>
  <c r="H102" i="29" s="1"/>
  <c r="F101" i="29"/>
  <c r="H101" i="29" s="1"/>
  <c r="F100" i="29"/>
  <c r="H100" i="29" s="1"/>
  <c r="F99" i="29"/>
  <c r="H99" i="29" s="1"/>
  <c r="F97" i="29"/>
  <c r="F96" i="29"/>
  <c r="F95" i="29"/>
  <c r="F94" i="29"/>
  <c r="F93" i="29"/>
  <c r="F92" i="29"/>
  <c r="F91" i="29"/>
  <c r="F89" i="29"/>
  <c r="F88" i="29"/>
  <c r="F87" i="29"/>
  <c r="F86" i="29"/>
  <c r="F85" i="29"/>
  <c r="F84" i="29"/>
  <c r="F82" i="29"/>
  <c r="F81" i="29"/>
  <c r="F80" i="29"/>
  <c r="F79" i="29"/>
  <c r="F78" i="29"/>
  <c r="F76" i="29"/>
  <c r="H76" i="29" s="1"/>
  <c r="F75" i="29"/>
  <c r="H75" i="29" s="1"/>
  <c r="F74" i="29"/>
  <c r="H74" i="29" s="1"/>
  <c r="F73" i="29"/>
  <c r="H73" i="29" s="1"/>
  <c r="F72" i="29"/>
  <c r="H72" i="29" s="1"/>
  <c r="F71" i="29"/>
  <c r="F68" i="29"/>
  <c r="F67" i="29"/>
  <c r="F66" i="29"/>
  <c r="F64" i="29"/>
  <c r="F63" i="29"/>
  <c r="H64" i="29"/>
  <c r="F61" i="29"/>
  <c r="F60" i="29"/>
  <c r="F59" i="29"/>
  <c r="D59" i="29"/>
  <c r="F57" i="29"/>
  <c r="F56" i="29"/>
  <c r="F55" i="29"/>
  <c r="F58" i="29" s="1"/>
  <c r="D55" i="29"/>
  <c r="F53" i="29"/>
  <c r="F52" i="29"/>
  <c r="F51" i="29"/>
  <c r="F50" i="29"/>
  <c r="D50" i="29"/>
  <c r="F48" i="29"/>
  <c r="F47" i="29"/>
  <c r="F46" i="29"/>
  <c r="F45" i="29"/>
  <c r="D45" i="29"/>
  <c r="F42" i="29"/>
  <c r="F41" i="29"/>
  <c r="F40" i="29"/>
  <c r="F39" i="29"/>
  <c r="F38" i="29"/>
  <c r="F37" i="29"/>
  <c r="D37" i="29"/>
  <c r="F35" i="29"/>
  <c r="F34" i="29"/>
  <c r="F33" i="29"/>
  <c r="F32" i="29"/>
  <c r="F31" i="29"/>
  <c r="F30" i="29"/>
  <c r="F29" i="29"/>
  <c r="D29" i="29"/>
  <c r="F26" i="29"/>
  <c r="F25" i="29"/>
  <c r="F24" i="29"/>
  <c r="F23" i="29"/>
  <c r="F22" i="29"/>
  <c r="D22" i="29"/>
  <c r="F20" i="29"/>
  <c r="F19" i="29"/>
  <c r="F18" i="29"/>
  <c r="D18" i="29"/>
  <c r="F16" i="29"/>
  <c r="D8" i="29"/>
  <c r="F6" i="29"/>
  <c r="F5" i="29"/>
  <c r="F4" i="29"/>
  <c r="D4" i="29"/>
  <c r="H197" i="29" l="1"/>
  <c r="H180" i="29"/>
  <c r="H175" i="29"/>
  <c r="H161" i="29"/>
  <c r="H107" i="29"/>
  <c r="G257" i="29"/>
  <c r="H235" i="29"/>
  <c r="H122" i="29"/>
  <c r="H125" i="29"/>
  <c r="H87" i="29"/>
  <c r="H94" i="29"/>
  <c r="H116" i="29"/>
  <c r="F54" i="29"/>
  <c r="F193" i="29"/>
  <c r="F27" i="29"/>
  <c r="H78" i="29"/>
  <c r="H232" i="29"/>
  <c r="H146" i="29"/>
  <c r="H253" i="29"/>
  <c r="H154" i="29"/>
  <c r="H242" i="29"/>
  <c r="H206" i="29"/>
  <c r="H239" i="29"/>
  <c r="H140" i="29"/>
  <c r="H203" i="29"/>
  <c r="H248" i="29"/>
  <c r="H108" i="29"/>
  <c r="H127" i="29"/>
  <c r="H245" i="29"/>
  <c r="F21" i="29"/>
  <c r="F49" i="29"/>
  <c r="F62" i="29"/>
  <c r="F65" i="29"/>
  <c r="H82" i="29"/>
  <c r="F175" i="29"/>
  <c r="H181" i="29"/>
  <c r="H193" i="29" s="1"/>
  <c r="F17" i="29"/>
  <c r="H56" i="29"/>
  <c r="H120" i="29"/>
  <c r="F141" i="29"/>
  <c r="H22" i="29"/>
  <c r="H27" i="29" s="1"/>
  <c r="H60" i="29"/>
  <c r="H63" i="29"/>
  <c r="H65" i="29" s="1"/>
  <c r="F77" i="29"/>
  <c r="F112" i="29"/>
  <c r="H110" i="29"/>
  <c r="F117" i="29"/>
  <c r="H115" i="29"/>
  <c r="F134" i="29"/>
  <c r="H148" i="29"/>
  <c r="F156" i="29"/>
  <c r="F180" i="29"/>
  <c r="H205" i="29"/>
  <c r="F228" i="29"/>
  <c r="H249" i="29"/>
  <c r="F36" i="29"/>
  <c r="H71" i="29"/>
  <c r="H77" i="29" s="1"/>
  <c r="H81" i="29"/>
  <c r="H80" i="29"/>
  <c r="F98" i="29"/>
  <c r="H113" i="29"/>
  <c r="F129" i="29"/>
  <c r="H135" i="29"/>
  <c r="H139" i="29"/>
  <c r="H241" i="29"/>
  <c r="H244" i="29"/>
  <c r="F250" i="29"/>
  <c r="H153" i="29"/>
  <c r="F7" i="29"/>
  <c r="H57" i="29"/>
  <c r="F150" i="29"/>
  <c r="H155" i="29"/>
  <c r="F161" i="29"/>
  <c r="H210" i="29"/>
  <c r="H222" i="29"/>
  <c r="H227" i="29"/>
  <c r="F237" i="29"/>
  <c r="F255" i="29"/>
  <c r="H48" i="29"/>
  <c r="H49" i="29" s="1"/>
  <c r="H55" i="29"/>
  <c r="H58" i="29" s="1"/>
  <c r="F69" i="29"/>
  <c r="F90" i="29"/>
  <c r="H89" i="29"/>
  <c r="H96" i="29"/>
  <c r="F107" i="29"/>
  <c r="H132" i="29"/>
  <c r="H144" i="29"/>
  <c r="H151" i="29"/>
  <c r="F43" i="29"/>
  <c r="F83" i="29"/>
  <c r="H121" i="29"/>
  <c r="H119" i="29"/>
  <c r="H133" i="29"/>
  <c r="H131" i="29"/>
  <c r="H137" i="29"/>
  <c r="H149" i="29"/>
  <c r="H147" i="29"/>
  <c r="H145" i="29"/>
  <c r="H143" i="29"/>
  <c r="H208" i="29"/>
  <c r="F224" i="29"/>
  <c r="F234" i="29"/>
  <c r="H254" i="29"/>
  <c r="H252" i="29"/>
  <c r="H68" i="29"/>
  <c r="H66" i="29"/>
  <c r="H88" i="29"/>
  <c r="H86" i="29"/>
  <c r="H84" i="29"/>
  <c r="H97" i="29"/>
  <c r="H95" i="29"/>
  <c r="H93" i="29"/>
  <c r="H91" i="29"/>
  <c r="F201" i="29"/>
  <c r="H198" i="29"/>
  <c r="H201" i="29" s="1"/>
  <c r="H37" i="29"/>
  <c r="H43" i="29" s="1"/>
  <c r="H44" i="29" s="1"/>
  <c r="H61" i="29"/>
  <c r="H59" i="29"/>
  <c r="H67" i="29"/>
  <c r="H85" i="29"/>
  <c r="H92" i="29"/>
  <c r="H111" i="29"/>
  <c r="F123" i="29"/>
  <c r="H128" i="29"/>
  <c r="H126" i="29"/>
  <c r="H124" i="29"/>
  <c r="F217" i="29"/>
  <c r="H214" i="29"/>
  <c r="H217" i="29" s="1"/>
  <c r="F243" i="29"/>
  <c r="F197" i="29"/>
  <c r="H219" i="29"/>
  <c r="H221" i="29"/>
  <c r="H223" i="29"/>
  <c r="H226" i="29"/>
  <c r="H231" i="29"/>
  <c r="H233" i="29"/>
  <c r="H236" i="29"/>
  <c r="H109" i="29"/>
  <c r="H114" i="29"/>
  <c r="H79" i="29"/>
  <c r="H136" i="29"/>
  <c r="H138" i="29"/>
  <c r="H152" i="29"/>
  <c r="H204" i="29"/>
  <c r="H218" i="29"/>
  <c r="H220" i="29"/>
  <c r="H225" i="29"/>
  <c r="H230" i="29"/>
  <c r="H240" i="29"/>
  <c r="H234" i="29" l="1"/>
  <c r="H202" i="29"/>
  <c r="H156" i="29"/>
  <c r="H134" i="29"/>
  <c r="H129" i="29"/>
  <c r="H112" i="29"/>
  <c r="H62" i="29"/>
  <c r="H237" i="29"/>
  <c r="H238" i="29" s="1"/>
  <c r="H224" i="29"/>
  <c r="H141" i="29"/>
  <c r="H142" i="29" s="1"/>
  <c r="H123" i="29"/>
  <c r="H117" i="29"/>
  <c r="H98" i="29"/>
  <c r="H90" i="29"/>
  <c r="H83" i="29"/>
  <c r="H17" i="29"/>
  <c r="H28" i="29" s="1"/>
  <c r="H246" i="29"/>
  <c r="H150" i="29"/>
  <c r="H162" i="29" s="1"/>
  <c r="H69" i="29"/>
  <c r="H207" i="29"/>
  <c r="H228" i="29"/>
  <c r="H243" i="29"/>
  <c r="H250" i="29"/>
  <c r="H251" i="29" s="1"/>
  <c r="H255" i="29"/>
  <c r="H256" i="29" s="1"/>
  <c r="H229" i="29" l="1"/>
  <c r="H130" i="29"/>
  <c r="H70" i="29"/>
  <c r="H247" i="29"/>
  <c r="H118" i="29"/>
  <c r="H257" i="29" l="1"/>
</calcChain>
</file>

<file path=xl/sharedStrings.xml><?xml version="1.0" encoding="utf-8"?>
<sst xmlns="http://schemas.openxmlformats.org/spreadsheetml/2006/main" count="387" uniqueCount="318">
  <si>
    <t>Yes</t>
  </si>
  <si>
    <t>List One</t>
  </si>
  <si>
    <t>List Two</t>
  </si>
  <si>
    <t>List Three</t>
  </si>
  <si>
    <t>No</t>
  </si>
  <si>
    <t>NA</t>
  </si>
  <si>
    <t>2</t>
  </si>
  <si>
    <t>3</t>
  </si>
  <si>
    <t>4</t>
  </si>
  <si>
    <t>5</t>
  </si>
  <si>
    <t>0 - 1</t>
  </si>
  <si>
    <t>يوجد سياسة عدم التسامح مطلقا مع الرشوة تمت الموافقة عليها رسميا من قبل مجلس الإدارة أو هيئة مماثلة</t>
  </si>
  <si>
    <t>عدم التسامح</t>
  </si>
  <si>
    <t>أعلى مستويات الالتزام</t>
  </si>
  <si>
    <t>التعريف والنطاق</t>
  </si>
  <si>
    <t>هناك إجراء للتعامل مع أي تجاوزات في تنفيذ البرنامج من قبل المديرين</t>
  </si>
  <si>
    <t>يوفر مجلس الإدارة أو  الجهة التي تعادل مجلس الاداره الإشراف على البرنامج</t>
  </si>
  <si>
    <t>إن مجلس الإدارة والإدارة العليا على دراية بالقوانين و الانظمه المعمول بها والممارسات السائدة</t>
  </si>
  <si>
    <t>وافق مجلس الإدارة أو  الجهة التي تعادل لمجلس الاداره  على البرنامج رسمياً</t>
  </si>
  <si>
    <t>تم إدراج سياسة مكافحة الرشوة في جداول أعمال اجتماعات مجلس الإدارة</t>
  </si>
  <si>
    <t>يتلقى المجلس تقارير دورية عن تنفيذ البرنامج</t>
  </si>
  <si>
    <t>إن تعريف البنك للرشوة شامل ومتوافق مع التشريعات المعمول بها والممارسات الرائدة</t>
  </si>
  <si>
    <t>يتم تحديد المسؤولية والصلاحيات بوضوح للمديرين لتنفيذ البرنامج</t>
  </si>
  <si>
    <t>يحتفظ المدير المعين / مدير المشروع بسجل لقوانين مكافحة الرشوة بالإضافة إلى مراقبة التغييرات في القوانين والانظمه وأفضل الممارسات</t>
  </si>
  <si>
    <t>يتم تعيين مسؤولية تقييم المخاطر  بما يتعلق بالرشوة</t>
  </si>
  <si>
    <t>تأخذ عملية تقييم المخاطر في الاعتبار الاستخدام المكثف لأطراف ثالثة</t>
  </si>
  <si>
    <t>تأخذ عملية تقييم المخاطر في الاعتبار التعامل مع المسؤولين الحكوميين</t>
  </si>
  <si>
    <t>يتم إجراء تقييم لمخاطر الرشوة بانتظام</t>
  </si>
  <si>
    <t xml:space="preserve">يمتد إجراء تقييم المخاطر المنتظم للرشوة ليشمل جميع عمليات البنك </t>
  </si>
  <si>
    <t>يتم تطوير السياسات والإجراءات التفصيلية لمكافحة الرشوة و يتم تحديثها بناءً على المخاطر المقدرة</t>
  </si>
  <si>
    <t>لدى البنك إجراء للتأكد من أنه على علم بجميع المواد الداخلية والخارجية الجوهريه لتطوير وتنفيذ البرنامج بشكل فعال ، وعلى وجه الخصوص ،أفضل الممارسات</t>
  </si>
  <si>
    <t>يقدم البنك تقارير بصوره  علنية ، حسب المتطلبات ، عن المخاطر التي تم تحديدها</t>
  </si>
  <si>
    <t xml:space="preserve">هناك إجراء لضمان تحديث التدريب لتجديد المعلومات ليعكس التغييرات في التعليمات والمخاطر وأفضل الممارسات </t>
  </si>
  <si>
    <t>يتم رفع نتائج التدريب إلى مجلس الإدارة / لجنة مجلس الإدارة</t>
  </si>
  <si>
    <t xml:space="preserve">يقوم البنك باعداد/تعديل مواد التدريب بناءً على نتائج تقييم المخاطر </t>
  </si>
  <si>
    <t>يوفر البنك التدريب على البرنامج لأطراف ثالثة باستخدام نهج قائم على المخاطر</t>
  </si>
  <si>
    <t>لدى البنك إجراءات لتعميم البرنامج بطريقة يسهل الوصول إليها من جميع الموظفين</t>
  </si>
  <si>
    <t>هناك إجراءات لتوفير إرشادات مكتوبة حول البرنامج لجميع الموظفين</t>
  </si>
  <si>
    <t>يعلن البنك عن عدد / النسبة المئوية للموظفين الذين وقعوا على أنهم قرأوا إرشادات البنك لمكافحة الرشوة</t>
  </si>
  <si>
    <t>توجد سجلات للموظفين و المدراء لتوثق التدريب على مكافحه الرشوه سواء كان للبرنامج الاساسي أو التدريب لتجديد المعلومات</t>
  </si>
  <si>
    <t>يوفر البنك قنوات آمنة يمكن للموظف من خلالها طلب المشورة بشأن تطبيق البرنامج.</t>
  </si>
  <si>
    <t>يقوم البنك بإصدار تعاميم ونشرات توعوية بشكل دوري تحدد وسائل الاتصالات المتاحة عبر المؤسسة وتوضح أهمية الإبلاغ عن أي مخالفات أو سوء سلوك.</t>
  </si>
  <si>
    <t>يقوم البنك بدراسة حثيثة تجاه أي حالة اشتباه تم التبليغ عنها من خلال آلية الإنذار المبكر ويقوم باتخاذ الإجراءات المناسبة لمعالجة الأسباب الجذرية حسب الحاجة لذلك.</t>
  </si>
  <si>
    <t>يتلقى مجلس الإدارة تقارير منتظمة عن حالات الاشتباه التي تم التبليغ عنها من خلال "آلية الإنذار المبكر" بما في ذلك الإجراءات المتخذة بالخصوص والتأكيد على القرار المتخذ.</t>
  </si>
  <si>
    <t>تتضمن الضوابط الداخلية إجراءات رقابية مالية وتنظيمية على الأعمال المحاسبية وممارسات حفظ السجلات.</t>
  </si>
  <si>
    <t>هناك إجراءات موضوعة لحفظ السجلات وتوثيقها بشكل صحيح وتشمل جميع المعاملات المالية.</t>
  </si>
  <si>
    <t>هناك إجراءات للتحقق من عدم وجود حسابات "خارج الدفاتر" أو معاملات غير محددة أو إدخالات خاطئة.</t>
  </si>
  <si>
    <t>هناك إجراءات للتحقق من أن ممارسات المحاسبة وحفظ السجلات تخضع لعمليات تدقيق داخلية دورية للتأكد من أنها فعالة وكفيلة للحد من مخاطر الاحتيال/الرشاوى.</t>
  </si>
  <si>
    <t>هناك إجراء للتعامل مع حوادث الرشوة</t>
  </si>
  <si>
    <t>يتم إجراء تقييمات مستمرة  للتحسين المستمر للبرنامج</t>
  </si>
  <si>
    <t>يقوم البنك بتوظيف مؤشرات KRI / KPI محددة لتشجيع وقياس التقدم المحرز في  تنفيذ البرنامج و تحسينه</t>
  </si>
  <si>
    <t>تعقد المناقشات مع أصحاب المصلحة وخاصة الموردين والمقاولين للحصول على آرائهم حول البرنامج</t>
  </si>
  <si>
    <t>يشارك البنك في مبادرات مكافحة الفساد للتعرف على أفضل الممارسات لتحسين برنامجه</t>
  </si>
  <si>
    <t>يتم إجراء التقييمات الذاتية ويتم استخدام النتائج لتحسين البرنامج</t>
  </si>
  <si>
    <t>يقوم البنك بتدقيق السجلات المالية لمدفوعات الطرف الثالث</t>
  </si>
  <si>
    <t>يقوم البنك بتدقيق سجلات الهدايا وسجلات الترفيه</t>
  </si>
  <si>
    <t>هناك إجراء للإدارة العليا لمراقبة البرنامج والمراجعة دورية لمدى ملاءمته وكفاءته وفعاليته وتنفيذ التحسينات عند الحاجه</t>
  </si>
  <si>
    <t>هناك إجراء للإدارة العليا لتقديم تقارير دورية بنتائج مراجعات البرنامج إلى لجنة التدقيق أو لجنة الحوكمة أو مجلس الإدارة أو هيئة معادلة</t>
  </si>
  <si>
    <t>هناك إجراء للإبلاغ الفوري عن أية مشاكل أو مخاوف للإدارة العليا ومجلس الإدارة</t>
  </si>
  <si>
    <t xml:space="preserve">لدى البنك إجراء للإبلاغ الذاتي عن حوادث الرشوة للسلطات عند الحاجه </t>
  </si>
  <si>
    <t>ينظر مجلس الإدارة أو الهيئة المعادلة في ما إذا كان سيتم التكليف بإجراء تدقيق خارجي للبرنامج</t>
  </si>
  <si>
    <t xml:space="preserve">يقدم البنك مقترحات  الاستشارات الخارجيه بصوره  علنية </t>
  </si>
  <si>
    <t xml:space="preserve">هناك سياسة مكتوبة تحظر مدفوعات التيسير  ( مدفوعات تسهيل المعامله ) </t>
  </si>
  <si>
    <t>تتضمن السياسة تعريفًا واضحًا لمدفوعات التيسير ( مدفوعات تسهيل المعامله )</t>
  </si>
  <si>
    <t>هناك إجراءات وضوابط مفصلة تستند إلى تقييم المخاطر لتنفيذ سياسة المدفوعات التيسيرية ( مدفوعات تسهيل المعامله )</t>
  </si>
  <si>
    <t>تم إجراء تقييم للمخاطر للتأكد من عدم تقديم أي مدفوعات لتسهيل المعامله</t>
  </si>
  <si>
    <t xml:space="preserve">تم تنفيذ الأعمال التحضيرية لردع المطالب بمثل هذه المدفوعات ( مدفوعات تسهيل المعامله ) </t>
  </si>
  <si>
    <t>يتم توفير التدريب والإرشاد للموظفين الذين من المحتمل أن يواجهوا مخاطر مدفوعات التسهيل حول كيفية التعامل معهم</t>
  </si>
  <si>
    <t>يتم توضيح سياسة مدفوعات التيسير للأطراف الثالثة والوكلاء والوسطاء الآخرين</t>
  </si>
  <si>
    <t>يتم مراقبه تنفيذ سياسة مدفوعات التيسير</t>
  </si>
  <si>
    <t>تقوم الإدارة العليا بمراجعة التقارير المنتظمة حول تنفيذ سياسة عدم التسامح مطلقاً مع المدفوعات التيسيرية</t>
  </si>
  <si>
    <t xml:space="preserve">هناك سياسة مكتوبه تتناول موضوع الهدايا    </t>
  </si>
  <si>
    <t>تشمل الإجراءات المتعلقة بالهدايا حدودًا نقدية محددة وواضحة</t>
  </si>
  <si>
    <t>هناك إجراء للتأكد من أن الهدايا تتوافق مع قوانين البلدان التي يتم تقديمها فيها أو استلامها</t>
  </si>
  <si>
    <t>هناك سجلات شاملة للهدايا بما في ذلك المبلغ والتكرار والتبرير والموافقات</t>
  </si>
  <si>
    <t>سجل هدايا البنك يمكن الوصول إليه من قبل قسم الامتثال</t>
  </si>
  <si>
    <t>وضع البنك سياسات مكتوبة تغطي الترفيه والضيافة</t>
  </si>
  <si>
    <t>هناك إجراء للتأكد من أن الترفيه والضيافة يتوافق مع قوانين البلدان التي يتم تقديمها فيها أو استلامها</t>
  </si>
  <si>
    <t>يتم تقديم تدريب مخصص للموظفين على قواعد  التعامل مع الهدايا والضيافة والنفقات</t>
  </si>
  <si>
    <t>يتم تسجيل الهدايا والضيافة والنفقات المقدمة بدقة في الدفاتر الحسابيه</t>
  </si>
  <si>
    <t>البنك عضو في مبادرة أو مجموعة عمل  لمكافحة الرشوة</t>
  </si>
  <si>
    <t>يتخذ البنك إجراءات لتعزيز الوعي وتقديم التدريب على مكافحة الفساد والرشوة</t>
  </si>
  <si>
    <t>يشارك البنك في العمل الجماعي المحلي لمكافحة الرشوة</t>
  </si>
  <si>
    <t>هناك سياسة للإفصاح عن المعلومات حول البرنامج بما في ذلك أنظمة الإدارة المستخدمة لضمان تنفيذه</t>
  </si>
  <si>
    <t xml:space="preserve">هناك اجراءات لضمان تسجيل الرعايه المقدمة بدقة في الدفاتر الحسابيه </t>
  </si>
  <si>
    <t xml:space="preserve">يعلن البنك قائمة الرعاية التي يم تقديمها للعامه </t>
  </si>
  <si>
    <t>توجد إجراءات وضوابط لضمان عدم استخدام الرعاية كوسيله للرشوة</t>
  </si>
  <si>
    <t xml:space="preserve">توجد إجراءات للموافقة على الرعايه لضمان أن طريقه السداد يتماشى مع إجراءات دائره المشتريات المعتمده </t>
  </si>
  <si>
    <t xml:space="preserve">هناك اجراءات لضمان تسجيل  المساهمات الخيرية المقدمة بدقة في الدفاتر الحسابيه </t>
  </si>
  <si>
    <t xml:space="preserve">يعلن البنك قائمة المساهمات الخيرية التي يم تقديمها للعامه </t>
  </si>
  <si>
    <t>11. المساهمات الخيرية</t>
  </si>
  <si>
    <t>توجد إجراءات وضوابط لضمان عدم استخدام المساهمات الخيرية  كوسيله للرشوة</t>
  </si>
  <si>
    <t>يتم إجراء العناية الواجبة المناسبة على الموظفين المحتملين</t>
  </si>
  <si>
    <t>لدى البنك إجراءات لإبلاغ الموظفين بوضوح بالعقوبات التي سيتم تطبيقها في حالة مخالفة برنامجها</t>
  </si>
  <si>
    <t>هناك سياسة لجعل الالتزام بالبرنامج إلزاميًا للموظفين</t>
  </si>
  <si>
    <t>يُطلب من الموظفين قراءة ميثاق السلوك المهني والتوقيع عليها سنويًا</t>
  </si>
  <si>
    <t xml:space="preserve">يتضمن الوصف الوظيفي للموظفين في المناصب الحساسة مثل المشتريات والخزينة و مسؤولي الحسابات مطلب الالتزام بالبرنامج </t>
  </si>
  <si>
    <t>لدى البنك إجراء لإبلاغ الأطراف الثالثة المحتملين عن اجراءاته المتعلقة بالمشاركة والعمل مع أطراف ثالثة، بما في ذلك التزاماته وممارساته الخاصة بمكافحة الفساد.</t>
  </si>
  <si>
    <t>هناك إجراء لاتخاذ العناية الواجبة قبل التعامل مع أي طرف ثالث.</t>
  </si>
  <si>
    <t>هناك إجراء للتأكد من أن الطرف الثالث لديه برنامج يتوافق مع برنامج البنك.</t>
  </si>
  <si>
    <t>يوجد في البنك صلاحيات محدده للموافقة على دراسة الجدوى قبل تعيين أطراف ثالثة.</t>
  </si>
  <si>
    <t>توجد إجراءات لضمان تجنب المحسوبية واحتمال تضارب المصالح.</t>
  </si>
  <si>
    <t>هناك إجراء يُلزم الأطراف الثالثة تعاقديًا بالاحتفاظ بالدفاتر والسجلات المناسبة للفحص من قبل البنك أو المراجعين أو سلطات التحقيق (الجهات الرقابية).</t>
  </si>
  <si>
    <t>هناك إجراء لمراقبة سلوك الأطراف الثالثة.</t>
  </si>
  <si>
    <t>هناك إجراءات لتوثيق كافة الجوانب المادية لعلاقة البنك مع الطرف الثالث.</t>
  </si>
  <si>
    <t>هناك إجراء معتمد لإبلاغ الأطراف الثالثة بشكل رسمي بالعقوبات المفروضة عند انتهاك أي من عناصر البرنامج.</t>
  </si>
  <si>
    <t>هناك إجراءات تحكم تدريب الموظفين الجدد و ذلك في الإطار الزمني الذي يجب خلاله إكمال التدريب (على سبيل المثال في غضون 3 أشهر من التوظيف)</t>
  </si>
  <si>
    <t>يتعين على الطرف الثالث الإقرار من خلال ميثاق السلوك المهني أو أي مستند آخر بأنه سيمتنع عن أي سلوك أو ممارسة غير مقبولة</t>
  </si>
  <si>
    <t>تمنع العقود المبرمة مع أطراف ثالثة الطرف الثالث تحديدًا من الانخراط في أي نشاط فاسد أو غير قانوني</t>
  </si>
  <si>
    <t>الوعي و التدريب المستمر</t>
  </si>
  <si>
    <t>التدريب القائم على المخاطر</t>
  </si>
  <si>
    <t>حفظ السجلات</t>
  </si>
  <si>
    <t>الافصاحات</t>
  </si>
  <si>
    <t xml:space="preserve">3.الوعي و التدريب </t>
  </si>
  <si>
    <t>اطار الإنذار المبكر</t>
  </si>
  <si>
    <t xml:space="preserve">نظام المراقبة </t>
  </si>
  <si>
    <t>التطوير المستمر</t>
  </si>
  <si>
    <t>التدقيق الخارجي</t>
  </si>
  <si>
    <t>تسمح العقود المبرمة بين أطراف ثالثة و البنك بالاطلاع على سجلات الطرف الثالث وإجراء عمليات تدقيق على الطرف الثالث لضمان الالتزام</t>
  </si>
  <si>
    <t>الالتزامات التعاقدية</t>
  </si>
  <si>
    <t>العناية الواجبة</t>
  </si>
  <si>
    <t>8. الاطراف الثالثة</t>
  </si>
  <si>
    <t>هناك إجراء للتوثيق الصحيح لمراجعات العناية الواجبة القائمة على أساس المخاطر</t>
  </si>
  <si>
    <t xml:space="preserve">
يطبق البنك منهجية شاملة لتصنيف المخاطر للأطراف الثالثة (مثل المنطقة الجغرافية ، ونوع / هيكل الطرف الثالث ، والخدمات التي يتم الحصول عليها ، ومستوى الإنفاق ، وشروط العقد / الدفع ، وطول العلاقة)
</t>
  </si>
  <si>
    <t xml:space="preserve">يقوم البنك بتصنيف المخاطر للأطراف الثالثة القائمه و للأطراف الثالثة المحتملة </t>
  </si>
  <si>
    <t>يقوم البنك بإجراء العناية الواجبة التي تتناسب مع تصنيف المخاطر المخصص للأطراف الثالثة ، مع التركيز على تلك ذات المخاطر الأعلى</t>
  </si>
  <si>
    <t>تشمل العناية الواجبة التي يقوم بها البنك للأطراف الثالثه ، الحصول على ملف طريقه عمل تفصيلي detailed business profile</t>
  </si>
  <si>
    <t>تشمل العناية الواجبة للبنك التحقق من وسائل الإعلام ووسائل التواصل الاجتماعي ومعلومات مفتوحة المصدر عن الطرف الثالث والأشخاص الرئيسيين (أي المدير العام وأعضاء هيئة الإدارة والموظفين الرئيسيين والمفوضين بالتوقيع)</t>
  </si>
  <si>
    <t>يتطابق دوريه وعمق المراجعات للعلاقات مع الأطراف الثالثة حسب تصنيف المخاطر المحدد للطرف الثالث .</t>
  </si>
  <si>
    <t xml:space="preserve">التدريب و التوعيه </t>
  </si>
  <si>
    <t xml:space="preserve">الهدايا </t>
  </si>
  <si>
    <t>الترفيه و الضيافه</t>
  </si>
  <si>
    <t>13. الافصاحات</t>
  </si>
  <si>
    <t>14. العمل الاجتماعي</t>
  </si>
  <si>
    <t>شفافيه السياسات</t>
  </si>
  <si>
    <t>الارتباطات الخارجية</t>
  </si>
  <si>
    <t>يوفر البنك تدريبًا مخصصًا للموظفين الذين يتعاملون مع أطراف ثالثة</t>
  </si>
  <si>
    <t>يوفر البنك تدريبًا دوريا لموظفي الطرف الثالث و يحدد دوريه التدريب على التصنيف القائم على المخاطر</t>
  </si>
  <si>
    <t>يتم مراقبة التغييرات في الحساب المصرفي للطرف ثالث</t>
  </si>
  <si>
    <t xml:space="preserve">هناك إجراء لتوثيق التحقيقات التي يتم إجراؤها في حالة حدوث خرق </t>
  </si>
  <si>
    <t xml:space="preserve"> الشركات التابعة </t>
  </si>
  <si>
    <t>توجد سياسة لتطبيق برنامج البنك في جميع الشركات/ الاعمال التي يتمتع البنك برقابة فعالة عليها</t>
  </si>
  <si>
    <t>هناك إجراء للقيام بالعناية الواجبة على "المخاطر القديمة/ الكامنه " لعمليات الاندماج والاستحواذ</t>
  </si>
  <si>
    <t>يقوم البنك بالإبلاغ علنًا عن مدى تنفيذ البرنامج في جميع الكيانات الخاضعة للسيطرة الفعلية للبنك</t>
  </si>
  <si>
    <t>توجد سياسة لتشجيع تنفيذ برنامج مكافئ لبرنامج البنك في الشركات التي يمتلك البنك فيها استثمارات كبيرة</t>
  </si>
  <si>
    <t>يقوم البنك بمراقبة  الشركات التي قام بالاستثمار فيها بشكل دوري للتحقق من أن برامج مكافحة الرشوة و الفساد الخاصة به مناسبة وفعالة</t>
  </si>
  <si>
    <t>أليه المراقبة</t>
  </si>
  <si>
    <t>التسجيل و رفع التقارير</t>
  </si>
  <si>
    <t>هناك سياسات وإجراءات مكتوبة تتضمن تعريفاً للمساهمات السياسية وتغطي المساهمات السياسية سواء تم تقديمها بشكل مباشر أو غير مباشر</t>
  </si>
  <si>
    <t>توجد إجراءات وضوابط لضمان عدم استخدام المساهمات  السياسيه كوسيله للرشوة</t>
  </si>
  <si>
    <t>إذا كانت السياسة تسمح بالمساهمات السياسية، فإن السياسة تحدد أن هذه المساهمات يجب أن تكون وفقاً للقانون المعمول به</t>
  </si>
  <si>
    <t>إذا كانت السياسة لا تسمح بتقديم مساهمات سياسية، فإن البنك لديه إجراءات لمنع المساهمات السياسية</t>
  </si>
  <si>
    <t xml:space="preserve">إذا كانت السياسة تسمح بالمساهمات السياسية، فيوجد إجراءات مراجعة وموافقات وفق صلاحيات محدده </t>
  </si>
  <si>
    <t>تضمن إجراءات المراجعة والموافقة عمليات تحقق للتأكد من أن المساهمات السياسية لا يتم تقديمها بشكل مباشر أو غير مباشر إلى الأحزاب السياسية أو المؤسسات أو الأفراد المشاركين في السياسة كوسيلة للحصول على ميزة في المعاملات التجارية</t>
  </si>
  <si>
    <t>إذا استخدم البنك سياسيين كمستشارين، فيوجد إجراءات لتعيينهم والتحقق من أن الرسوم المدفوعة تمثل أجراً مناسباً بدلاً عن الخدمات</t>
  </si>
  <si>
    <t>يوجد إجراء لتسجيل أي مساهمات سياسية يتم تقديمها بدقة في الدفاتر الحسابيه</t>
  </si>
  <si>
    <t xml:space="preserve"> يعلن البنك تفاصيل جميع المساهمات السياسية التي قدمها البنك والشركات التابعة له أو يقدم بياناً بعدم تقديمه لأي شيء</t>
  </si>
  <si>
    <t>استبيان تقييم مكافحه الفساد و الرشوة لمجموعة الامتثال لمكافحة الجرائم المالية في منطقة الشرق الأوسط وشمال إفريقيا</t>
  </si>
  <si>
    <t>يوجد مدير  مسؤول عن تنفيذ البرنامج</t>
  </si>
  <si>
    <t xml:space="preserve">المدير المعين / مدير المشروع مسؤول عن ضمان وضوح البرنامج وتفصيلاته ، يوضح فيه القيم والسياسات والإجراءات التي يجب استخدامها لمنع حدوث الرشوة في جميع الأنشطة الخاضعة لسيطرة البنك </t>
  </si>
  <si>
    <t xml:space="preserve">توجد عمليات تحليل للبيانات لتحديد الرشوة والفساد أو إساءة استخدام البيانات </t>
  </si>
  <si>
    <t>يوجد إجراءات تسجيل جميع حوادث / محاولات الرشوة والفساد</t>
  </si>
  <si>
    <t>إعداد ورفع التقارير</t>
  </si>
  <si>
    <t>يقدم البنك تقارير علنية عن التدريبات المقدمة إلى أطراف ثالثة (مثل الموردين والبائعين)</t>
  </si>
  <si>
    <t>يقدم البنك تقارير علنية عن التدريبات المقدمة للموظفين</t>
  </si>
  <si>
    <t>يتم إجراء تحليل السبب الجذري فيما يتعلق بالحوادث السابقه والحوادث الوشيكة</t>
  </si>
  <si>
    <t xml:space="preserve">يتم حماية البيانات عالية الخطورة من سوء الاستخدام المحتمل </t>
  </si>
  <si>
    <t>استبيان تقييم مكافحه الفساد و الرشوة لمجموعة الامتثال لمكافحة الجرائم المالية في منطقة الشرق الأوسط وشمال إفريقيا - قائمة المحتويات</t>
  </si>
  <si>
    <t xml:space="preserve">محتويات الاستبيان </t>
  </si>
  <si>
    <t>التدقيق الداخلي</t>
  </si>
  <si>
    <t xml:space="preserve">4. بيئة المراقبه </t>
  </si>
  <si>
    <t>ارشادات التوظيف</t>
  </si>
  <si>
    <t>5. ارشادات التوظيف</t>
  </si>
  <si>
    <t>سياسات الحظر</t>
  </si>
  <si>
    <t xml:space="preserve">يتم توثيق/تسجيل الهدايا والضيافة والنفقات المقدمة أو المستلمة و يتم مراجعتها من قبل الإدارة لضمان الالتزام </t>
  </si>
  <si>
    <t xml:space="preserve">             النطاق والهيكل</t>
  </si>
  <si>
    <t xml:space="preserve">             الدورية</t>
  </si>
  <si>
    <t xml:space="preserve">             الهدف</t>
  </si>
  <si>
    <t>التقييم</t>
  </si>
  <si>
    <t xml:space="preserve">مناطق تقييم مكافحه الفساد و الرشوة </t>
  </si>
  <si>
    <t>2. تقييم المخاطر</t>
  </si>
  <si>
    <t xml:space="preserve">          2.  تقييم المخاطر</t>
  </si>
  <si>
    <t xml:space="preserve">          3. الوعي و التدريب </t>
  </si>
  <si>
    <t xml:space="preserve">          4. بيئة المراقبه  </t>
  </si>
  <si>
    <t xml:space="preserve">          5. ارشادات التوظيف</t>
  </si>
  <si>
    <t xml:space="preserve">          6. مدفوعات التيسير  ( مدفوعات تسهيل المعامله )</t>
  </si>
  <si>
    <t xml:space="preserve">           8. الاطراف الثالثة </t>
  </si>
  <si>
    <t xml:space="preserve">           10. المساهمات السياسية</t>
  </si>
  <si>
    <t xml:space="preserve">           11.  المساهمات الخيرية</t>
  </si>
  <si>
    <t xml:space="preserve">           13. الافصاحات</t>
  </si>
  <si>
    <t xml:space="preserve">           14. العمل الاجتماعي </t>
  </si>
  <si>
    <t>استبيان تقييم مكافحه الفساد و الرشوة لمجموعة الامتثال لمكافحة الجرائم المالية في منطقة الشرق الأوسط وشمال إفريقيا - المقدمة</t>
  </si>
  <si>
    <t xml:space="preserve">  الهدف</t>
  </si>
  <si>
    <t xml:space="preserve"> النطاق والهيكل</t>
  </si>
  <si>
    <t>الدورية</t>
  </si>
  <si>
    <t>10. المساهمات السياسية</t>
  </si>
  <si>
    <t>استبيان تقييم مكافحه الفساد و الرشوة لمجموعة الامتثال لمكافحة الجرائم المالية في منطقة الشرق الأوسط وشمال إفريقيا - التقييم</t>
  </si>
  <si>
    <t>معايير تصنيف المخاطر</t>
  </si>
  <si>
    <t>فعالية ضوابط الالتزام</t>
  </si>
  <si>
    <t>قوي</t>
  </si>
  <si>
    <t>مرضي</t>
  </si>
  <si>
    <t>مقبول</t>
  </si>
  <si>
    <t>بحاجة إلى تحسين</t>
  </si>
  <si>
    <t xml:space="preserve">ضعيف </t>
  </si>
  <si>
    <t>ضعيف - لا يوجد ضوابط</t>
  </si>
  <si>
    <t>إدارة بطاقة الاهداف</t>
  </si>
  <si>
    <t>تقييم  العام مكافحه الفساد و الرشوة</t>
  </si>
  <si>
    <t>المحور</t>
  </si>
  <si>
    <t xml:space="preserve">معامل رئيسي </t>
  </si>
  <si>
    <t xml:space="preserve">معامل فرعي </t>
  </si>
  <si>
    <t>نسبة المحور</t>
  </si>
  <si>
    <t xml:space="preserve">نسبة المعامل فرعي </t>
  </si>
  <si>
    <t xml:space="preserve"> فعالية الضوابط (0 – 5)</t>
  </si>
  <si>
    <t>تبرير التصنيف و الاشارة الى الوثائق المطلوبة</t>
  </si>
  <si>
    <t>النتيجة المرجحة</t>
  </si>
  <si>
    <t xml:space="preserve"> نتيجة معامل فرعي </t>
  </si>
  <si>
    <t>هناك اجراءات تضمن تنفيذ العناية الواجبة على الهيئات المستفيدة من  الرعايه للتأكد من عدم وجود اي علاقة لها بمسؤول لدى جهات رسمية .</t>
  </si>
  <si>
    <t>هناك اجراءات تضمن تنفيذ العناية الواجبة على الهيئات المستفيدة من المساهمات الخيريه للتأكد من عدم وجود اي علاقة لها بمسؤول لدى جهات رسمية .</t>
  </si>
  <si>
    <t>يقدم البنك تقارير عن برنامج مكافحة الرشوة الخاص به المتوافق مع إطار عمل إعداد تقارير الاستدامة لمبادرة الإبلاغ العالمية</t>
  </si>
  <si>
    <t>نتيجة المحور</t>
  </si>
  <si>
    <t>التقييم الاجمالي</t>
  </si>
  <si>
    <t xml:space="preserve">          1. رسالة المؤسسة</t>
  </si>
  <si>
    <t xml:space="preserve">           9. الشركات التابعة والاستثمارات الرئيسية </t>
  </si>
  <si>
    <t xml:space="preserve">يجب أن تتم مراجعة الاستبيان وتحديثه باستمرار مع تطور مخاطر الرشوة والفساد الداخلية والخارجية. ويمكن البدء بالمراجعة بالتزامن مع الموافقة على منتجات أو أعمال جديدة، أو مع التطورات القانونية أو التنظيمية الجديدة. حيث يمكن إجراء المراجعة الدورية على أساس نصف سنوي لتقييم الفعالية والكفاءة العامة لبرنامج مكافحه الفساد و الرشوة.
</t>
  </si>
  <si>
    <t>1. رسالة المؤسسة</t>
  </si>
  <si>
    <t>الاجراءات المتخذة لتعزيز الضوابط</t>
  </si>
  <si>
    <t xml:space="preserve">نسبة المعامل الرئيسي </t>
  </si>
  <si>
    <t>عناصر تقييم المخاطر</t>
  </si>
  <si>
    <t>طريقه تقييم المخاطر</t>
  </si>
  <si>
    <t>توفر الارشادات والوصول اليها</t>
  </si>
  <si>
    <t xml:space="preserve">تفعيل النظام </t>
  </si>
  <si>
    <t>تفعيل السياسات</t>
  </si>
  <si>
    <t>سياسات و اجراءات</t>
  </si>
  <si>
    <t>الاستثمارات الرئيسية</t>
  </si>
  <si>
    <t xml:space="preserve">9. الشركات التابعة والاستثمارات الرئيسية </t>
  </si>
  <si>
    <t xml:space="preserve">لدى البنك مدونة للسلوك المهني أو وثيقة معادله لتلك المدونه يبين فيهما بوضوح سياسه عدم التسامح مطلقا مع الرشاوى </t>
  </si>
  <si>
    <t xml:space="preserve">لدى البنك بيان عام يذكر فيه التزامه بالنزاهة في العمل و التعاملات . مثال : بيان القيم الخاص بالبنك </t>
  </si>
  <si>
    <t>يتم توفير نظام المعلومات الإدارية بصورة دقيقة وغنية بالمعلومات (MI) للإدارة العليا ومجلس الإدارة</t>
  </si>
  <si>
    <t>هناك إجراء  متبع لضمان اتساق سياسة البنك مع قوانين مكافحة الرشوة ذات الصلة في جميع الولايات القضائية التي يتواجد فيها البنك و يمارس أعماله</t>
  </si>
  <si>
    <t>هناك إجراء متبع لضمان اتساق البرنامج مع جميع قوانين مكافحة الرشوة ذات الصلة في جميع الولايات القضائية التي يتواجد فيها البنك و يمارس أعماله</t>
  </si>
  <si>
    <t>مدير المشروع مسؤول عن التنفيذ  البرنامج بحذافيره</t>
  </si>
  <si>
    <t>تأخذ عملية تقييم المخاطر في الاعتبار مستوى مخاطر الفساد في البلدان التي يعمل فيها البنك باستخدام مؤشر الفساد الصادر عن منظمة الشفافية الدولية</t>
  </si>
  <si>
    <t xml:space="preserve">عمليه تقييم المخاطر تتم بشكل دوري و باستمرار لتقييم مخاطر الرشوة وتحديدها حسب الاولويه </t>
  </si>
  <si>
    <t xml:space="preserve">
هناك إجراءات لضمان تقديم التدريب الأساسي المناسب للموظفين بشأن البرنامج و لتوضيح توقعات البنك من الموظفين الجدد وإجراءات العقوبات في حالة حدوث  أي انتهاك
</t>
  </si>
  <si>
    <t>هناك تتبع مناسب لتدريب الموظفين الجدد للتأكد من أنه يلتزم بالإطار الزمني المحدد</t>
  </si>
  <si>
    <t xml:space="preserve">نهاية فترة التجربه تتوقف على الانتهاء من برنامج التدريب الاساسي </t>
  </si>
  <si>
    <t xml:space="preserve">هناك إجراءات لاعاده تقديم تدريب لتجديد المعلومات حول البرنامج </t>
  </si>
  <si>
    <t>يتلقى الموظفون في مناصب عالية المخاطر تدريبًا مخصصًا محددًا (مثل موظفي المشتريات وموظفي الرعاية (Sponsorships ) والموظفين المسؤولين عن التعيينات ... إلخ).</t>
  </si>
  <si>
    <t xml:space="preserve">يتبع برامج التدريب تقييم بحد أدنى لدرجة النجاح </t>
  </si>
  <si>
    <t>يقدم البنك تقارير بصوره علنية عن مدى عمق ونوعية التدريب على مكافحة الرشوة</t>
  </si>
  <si>
    <t>يوفر البنك لموظفيه قنوات رسمية آمنة وموثوقة يمكنهم من خلالها الإبلاغ عن أي حالة اشتباه تتعلق بمخالفة التعليمات/القوانين والتصرفات غير الأخلاقية (آلية الإنذار المبكر whistleblowing) بسرية تامة.</t>
  </si>
  <si>
    <t>يوجد قنوات اتصال آمنة تسمح لشركاء الأعمال أو الأطراف الخارجية الأخرى بالإبلاغ عن أي مخاوف أو انتهاكات (آلية الإنذار المبكر whistleblowing) بسرية تامة.</t>
  </si>
  <si>
    <t xml:space="preserve">هناك اجراء لمراقبه مدى فعاليه النظام  المطبق لمكافحة الفساد </t>
  </si>
  <si>
    <t xml:space="preserve">هناك اجراء لمراقبه حسابات الموظفين  </t>
  </si>
  <si>
    <t xml:space="preserve">هناك اجراء لمراقبه الحسابات المجمعه  </t>
  </si>
  <si>
    <t>هناك إجراء لضمان وجود التدقيق المناسب لجميع العمليات/الحركات المسجلة</t>
  </si>
  <si>
    <t>هناك إجراء لمناقشة نتائج التدقيق الداخلي للبرنامج مع الموظفين المعنيين</t>
  </si>
  <si>
    <t>تم إجراء تدقيق خارجي على البرنامج</t>
  </si>
  <si>
    <t>يوجد إجراءات توظيف تضمن أن عمليه التوظيف تتسم بالعادلة والشفافة و أنها خالية من الرشوة والمحسوبيات</t>
  </si>
  <si>
    <t>يخص البنك الموظفين بالوظائف ذات المخاطر العالية بتعاميم خاصه بشأن البرنامج (مثل المشتريات والرعاية Sponsorships )</t>
  </si>
  <si>
    <t xml:space="preserve"> هناك إجراءات لتطبيق العقوبات المناسبة على الموظفين في حالة خرق البرنامج ومن ضمنها إنهاء خدمات الموظف اذا لزم الامر</t>
  </si>
  <si>
    <t>هنالك إجراء لاعلام الموظفين  بالقواعد الارشاديه للتعامل مع الهدايا</t>
  </si>
  <si>
    <t>تشمل الإجراءات المتعلقة بالترفيه والضيافة حدودًا نقدية محددة وواضحة</t>
  </si>
  <si>
    <t xml:space="preserve">هنالك إجراء لاعلام الموظفين  بالقواعد الارشاديه للتعامل مع الترفيه و الضيافه </t>
  </si>
  <si>
    <t>يتم تعميم مدونات سلوك خاصة/ قواعد خاصة على الموظفين في الوظائف ذات المخاطر العالية لفرض الامتثال المستمر (مثل المشتريات والخزينة)</t>
  </si>
  <si>
    <t>قام البنك بتعريف وتحديد الأطراف الثالثة ونطاق مشاركتها ضمن سياسته الداخلية</t>
  </si>
  <si>
    <t>هناك إجراء لتجنب التعامل مع الأطراف الثالثة المعروفين أو المشتبه بهم بقبول/دفع الرشاوى.</t>
  </si>
  <si>
    <t>هناك سياسات لضمان دفع التعويضات المدفوعة لأطراف ثالثة فقط بشكل قانوني ومن خلال القنوات الحسنة النية (بما في ذلك حظر استخدام الحسابات الخارجية [offshore]).</t>
  </si>
  <si>
    <t>تمنح العقود المبرمة مع أطراف ثالثة البنك "حق الخروج" إذا كان الطرف الثالث قد تورط في نشاط فاسد أو غير قانوني</t>
  </si>
  <si>
    <t>تشمل العناية الواجبة للبنك فحص الأشخاص الرئيسيين (مثل المدير العام وأعضاء هيئة الإدارة والموظفين الرئيسيين والمفوضين بالتوقيع) ازاء قوائم العقوبات وبرامج الحظر</t>
  </si>
  <si>
    <t>تشمل العناية الواجبة للبنك التحقق ازاء قوائم الأشخاص ذوي المراكز السياسية الحساسة  للأشخاص الرئيسيين (مثل المدير العام وأعضاء هيئة الإدارة والموظفين الرئيسيين والمفوضين بالتوقيع)</t>
  </si>
  <si>
    <t>تشمل العناية الواجبة للبنك إجراء فحوصات عن خلفية (background checks ) الأشخاص الرئيسيين (مثل المدير العام وأعضاء هيئة الإدارة والموظفين الرئيسيين والمفوضين بالتوقيع)</t>
  </si>
  <si>
    <t>تتضمن العناية الواجبة للبنك إجراءً لتقييم ما إذا كانت الرسوم المقترحة و الاعتبارات التعاقدية الأخرى مبررة للخدمات التي سيتم تقديمها</t>
  </si>
  <si>
    <t xml:space="preserve">إذا أظهرت العناية الواجبة مخاطر أعلى من المعتاد ، فإن الموظف القائم على التقييم ملزم بإخطار لجنة الرقابة  أو مسؤول مكافحة الفساد. </t>
  </si>
  <si>
    <r>
      <t xml:space="preserve">يوفر البنك قنوات الإبلاغ  (  آلية الإنذار المبكر   </t>
    </r>
    <r>
      <rPr>
        <sz val="14"/>
        <color theme="1"/>
        <rFont val="Calibri"/>
        <family val="2"/>
        <scheme val="minor"/>
      </rPr>
      <t>whistleblowing</t>
    </r>
    <r>
      <rPr>
        <sz val="14"/>
        <color theme="1"/>
        <rFont val="Arial"/>
        <family val="2"/>
      </rPr>
      <t xml:space="preserve">  ) عن المخالفات لاستخدامها من قبل أطراف ثالثة </t>
    </r>
  </si>
  <si>
    <t>هناك إجراء لتوثيق أي انتهاكات للاجراءات بشكل صحيح</t>
  </si>
  <si>
    <t>هناك إجراءات  لضمان تطبيق هذه السياسة في جميع الشركات/ الاعمال التي يتمتع البنك برقابة فعالة عليها</t>
  </si>
  <si>
    <t xml:space="preserve">يقوم البنك بإجراء العناية الواجبة على الشركات التي من المحتمل أن يقوم باستثمارات كبيره فيها </t>
  </si>
  <si>
    <t xml:space="preserve">هناك اجراءات للتأكد من أن أولئك الذين يتم الاستعانة بهم / تعيينهم للدفاع نيابة عن البنك على اطلاع و علم و يلتزمون بسياسة البنك بشأن المساهمة </t>
  </si>
  <si>
    <t xml:space="preserve">يعلن / ينشر البنك عن تفاصيل أهم القضايا التي يقوم بمساندتها </t>
  </si>
  <si>
    <t>هناك إجراء لمراجعة و الموافقه على المساهمات الخيرية  مع وجود صلاحيات محدده للموافقة</t>
  </si>
  <si>
    <t>الاختبارات و الاجراءات التي قام بها المدير المعين / مدير المشروع</t>
  </si>
  <si>
    <t>يجب أن تكون النزاهة والشفافية ومكافحة الفساد جزءًا من الثقافة وأن يتم تدريسها باعتبارها قيمًا أساسية - أنجيل غوريا ، الأمين العام لمنظمة التعاون والتنمية الاقتصادية</t>
  </si>
  <si>
    <t xml:space="preserve">          7. الهدايا , الترفيه و الضيافه</t>
  </si>
  <si>
    <t>ينقسم تقييم مكافحه الفساد و الرشوة إلى 14 قسماً، تم تجميع هذه الأقسام لتمكين المؤسسات من إجراء تقييم لمستويات المخاطر المتوقعة، بالإضافة إلى مستوى الامتثال وفعالية تنظيم كل قسم رئيسي أو قسم فرعي، وذلك لضمان قيام المؤسسة بتنفيذ الأعمال وفقاً لأعلى المعايير الأخلاقية ووفقاً لأفضل ممارسات مكافحة الرشوة والفساد. تم تصميم الاستبيان بناءا على خمس مستويات تقييم من 0- 5  (يتم وضع علامة تقييم على الأعمدة ذات الصلة)، كما يتضمن توفير إجابات كتابية. بعد الانتهاء من كل قسم، يتم تحديد نتيجة تقييم المخاطر، والامتثال، وفعالية برنامج مكافحه الفساد و الرشوة. حيث  تنقسم نتيجة التقييم الذاتي إلى خمسة  نتائج: قوي، مُرضي، مقبول، بحاجة إلى تحسين، ضعيف.</t>
  </si>
  <si>
    <t>التصنيف المبدئي مبني على تعليقات لجنة العمل في مجموعة الامتثال لمكافحة الجرائم المالية في منطقة الشرق الأوسط وشمال إفريقيا (MENA FCCG)، إلا أنه يمكن تعديله وتخصيصه بناء على ملف تعريف المخاطر ونوع النشاط الخاص بكل مؤسسة. عند إضافة العوامل أو حذفها، يجب التأكد من مطابقة بطاقة الأداء عبر تعديلها بالشكل المناسب، بحيث ان التقييم العام يكون حاصل مجموع العوامل داخل كل قسم والعوامل الفرعية داخل كل عامل يجب أن يكون 100.</t>
  </si>
  <si>
    <t>تلتزم الإدارة وتوظف ممارسات رائدة لتحديد المخاطر وتقليلها بشكل استباقي. يمكن وصف عمليات إدارة الامتثال بأنها فعالة بالكامل، وموثقة ومدعومة بشكل جيد، وبالتالي تعمل على تقليل احتمالية الخسائر المادية و/أو السمعة السلبية في حال التعرض للمخاطر.</t>
  </si>
  <si>
    <t>إجراءات وممارسات التشغيل مرضية تماماً. تستجيب أنظمة الرقابة والإشراف الإداري وتستطيع تحديد الثغرات ومعالجتها في الوقت المناسب وبالتالي تقليل التعرض للخسائر المادية و/أو السمعة السلبية.</t>
  </si>
  <si>
    <t>إجراءات وممارسات التشغيل مقبولة بالحد الأدنى. توجد فرص لتعزيز برنامج الامتثال ومعالجة الثغرات المحددة لتقليل التعرض للخسائر المادية و/أو السمعة السلبية.</t>
  </si>
  <si>
    <t>توجد أوجه قصور، إضافة إلى عدم تلبية عدد كبير من المتطلبات، مما يزيد من احتمالية الضرر المالي والقانوني والحاق أضرار بالسمعة بما في ذلك الغرامات والعقوبات المدنية. يجب على الإدارة اتخاذ إجراءات تصحيحية فورية وتنفيذ التحسينات لمعالجة نقاط الضعف المحددة.</t>
  </si>
  <si>
    <t>الضوابط والممارسات الحالية غير فعالة للحد من المخاطر، وهذا يزيد من احتمالية الضرر المالي والقانوني والحاق أضرار بالسمعة، إضافة إلى احتمالية وضع قيود على أنشطة المؤسسة أو فقدان الترخيص والمسؤوليات المدنية والجنائية ضد إدارة المؤسسة. يجب على الإدارة معالجة هذه الثغرات وإصلاحها ومعاملتها كأولوية قصوى.</t>
  </si>
  <si>
    <t xml:space="preserve"> 6.مدفوعات التيسير  (مدفوعات تسهيل المعامله) </t>
  </si>
  <si>
    <t>7. الهدايا , الترفيه و الضيافه</t>
  </si>
  <si>
    <t xml:space="preserve">تلقى أعضاء مجلس الإدارة إرشادات مكتوبة حول مسؤولياتهم المتعلقة بالبرنامج بحيث تضمن الارشادات أيضا مسؤوليتهم الشخصية بالالتزام بالنزاهة </t>
  </si>
  <si>
    <t xml:space="preserve">المدير التنفيذي مسؤول عن التأكد من تنفيذ البرنامج مع تحديد واضح للمسؤوليات  </t>
  </si>
  <si>
    <t xml:space="preserve">عمليه تقييم المخاطر تحدد و ترتب مخاطر الرشوة حسب الأولوية </t>
  </si>
  <si>
    <t>هناك إجراءات لضمان التعميم المستمر في البنك عن القوانين و الأنظمة وإجراءات الإنفاذ وتطورات أفضل الممارسات المتعلقة بمكافحة الفساد</t>
  </si>
  <si>
    <t xml:space="preserve">يقوم البنك بالتعاون مع قطاعات الاعمال لتحسين البرنامج داخليا ليوافق أفضل الممارسات و المعايير  </t>
  </si>
  <si>
    <t xml:space="preserve">يقوم البنك بالتعاون مع جهات خارجيه لتحسين البرنامج داخليا ليوافق أفضل الممارسات و المعايير  </t>
  </si>
  <si>
    <t>يقوم البنك بتدقيق السجلات المالية للمساهمات الخيرية و المساهمات السياسية</t>
  </si>
  <si>
    <t>يشمل نطاق التدقيق على وجه التحديد تضارب المصالح المحتمل في المجالات الرئيسية مثل دائرة المشتريات و  دائرة الخزينة</t>
  </si>
  <si>
    <t>هناك إجراء للتأكد من أن أنظمة الرقابة الداخلية و بالخصوص الدفاتر المحاسبية و إجراءات حفظ السجلات ، تخضع لعمليات التدقيق الداخلي المنتظمة لتقديم ضمان أنها فعالة في مكافحة الرشوة</t>
  </si>
  <si>
    <t>هناك إجراء للجنة التدقيق أو لجنة الامتثال أو مجلس الإدارة أو هيئة معادلة لإجراء تقييم مستقل لمدى كفاءة البرنامج</t>
  </si>
  <si>
    <t>يتم استخدام/تعيين مستشارين خارجيين لمراقبة البرنامج وتقديم المشورة بشأنه</t>
  </si>
  <si>
    <t xml:space="preserve"> يتم أخذ مدى التزام الموظفين بمعايير البرنامج  بعين الاعتبار في عمليه تقييم الأداء السنوي للموظفين </t>
  </si>
  <si>
    <t xml:space="preserve">هناك إجراءات وضوابط مفصلة تتضمن الحدود المتفق عليها و إجراءات التبليغ ، لضمان اتباع سياسات البنك المتعلقة بالهدايا </t>
  </si>
  <si>
    <t xml:space="preserve">هناك اجراءات لتطبيق هذه السياسه في الشركات التي يتملك البنك فيها استثمارات كبيره </t>
  </si>
  <si>
    <t xml:space="preserve">هناك سياسة مكتوبة تغطي المساهمات الخيريه </t>
  </si>
  <si>
    <t xml:space="preserve">هناك سياسة مكتوبة تغطي الرعاية Sponsorships </t>
  </si>
  <si>
    <t>المسؤولية</t>
  </si>
  <si>
    <t>12. أنشطة الرعاية</t>
  </si>
  <si>
    <t xml:space="preserve">           12.  أنشطة الرعاية </t>
  </si>
  <si>
    <t>المقدمة</t>
  </si>
  <si>
    <t xml:space="preserve">             إدارة بطاقة الاهداف</t>
  </si>
  <si>
    <t>عبر تصميم استبيان تقييم مكافحه الفساد و الرشوة ، توفر مجموعة الامتثال لمكافحة الجرائم المالية في منطقة الشرق الأوسط وشمال إفريقيا (MENA FCCG) نهجاً عملياً للمؤسسات لتمكينهم من القيام بتقييم ذاتي لمستوى الامتثال لمتطلبات أفضل ممارسات مكافحه الفساد و الرشوة ، وتحديد تعزيزات الرقابة حسب الضرورة للتقليل من مخاطر الرشوة في المؤسسة. حيث تستند الوثيقة على الممارسات الرائدة إضافة إلى خبرات لجنة العمل في مجموعة الامتثال لمكافحة الجرائم المالية في الشرق الأوسط وشمال أفريقيا (MENA FCCG).</t>
  </si>
  <si>
    <t>الموظفين الجدد</t>
  </si>
  <si>
    <t>هناك إجراءات وضوابط مفصلة تتضمن الحدود المتفق عليها و إجراءات التبليغ ، لضمان اتباع سياسات البنك المتعلقة بالترفيه والضيافة</t>
  </si>
  <si>
    <t xml:space="preserve">استبيان تقييم مكافحه الفساد و الرشوة لمجموعة الامتثال لمكافحة الجرائم المالية في منطقة الشرق الأوسط وشمال إفريقيا - 2020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</si>
</sst>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1"/>
      <name val="Calibri"/>
      <family val="2"/>
    </font>
    <font>
      <b/>
      <sz val="11"/>
      <color theme="1" tint="4.9989318521683403E-2"/>
      <name val="Calibri"/>
      <family val="2"/>
      <scheme val="minor"/>
    </font>
    <font>
      <b/>
      <sz val="11"/>
      <color theme="0"/>
      <name val="Accord Light SF"/>
    </font>
    <font>
      <sz val="11"/>
      <color theme="1"/>
      <name val="Accord Light SF"/>
    </font>
    <font>
      <sz val="11"/>
      <color rgb="FF000000"/>
      <name val="Calibri"/>
      <family val="2"/>
    </font>
    <font>
      <sz val="11"/>
      <color rgb="FF000000"/>
      <name val="Calibri"/>
      <family val="2"/>
      <scheme val="minor"/>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name val="Calibri"/>
      <family val="2"/>
      <scheme val="minor"/>
    </font>
    <font>
      <sz val="11"/>
      <color theme="0"/>
      <name val="Accord Light SF"/>
    </font>
    <font>
      <b/>
      <i/>
      <sz val="11"/>
      <color theme="1"/>
      <name val="Arial  "/>
    </font>
    <font>
      <sz val="11"/>
      <color theme="1"/>
      <name val="Arial  "/>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
      <b/>
      <sz val="13"/>
      <color theme="1"/>
      <name val="Calibri"/>
      <family val="2"/>
      <scheme val="minor"/>
    </font>
    <font>
      <b/>
      <sz val="17"/>
      <name val="Calibri   "/>
    </font>
    <font>
      <b/>
      <sz val="18"/>
      <color theme="0"/>
      <name val="Calibri   "/>
    </font>
    <font>
      <b/>
      <sz val="20"/>
      <color theme="0"/>
      <name val="Calibri   "/>
    </font>
    <font>
      <b/>
      <sz val="11"/>
      <color rgb="FF000000"/>
      <name val="-webkit-standard"/>
    </font>
    <font>
      <b/>
      <sz val="11"/>
      <color theme="0"/>
      <name val="-webkit-standard"/>
    </font>
    <font>
      <sz val="14"/>
      <color theme="1"/>
      <name val="Arial"/>
      <family val="2"/>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C00000"/>
        <bgColor indexed="64"/>
      </patternFill>
    </fill>
    <fill>
      <patternFill patternType="solid">
        <fgColor rgb="FFFFFF00"/>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00000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10" fillId="0" borderId="0" applyFont="0" applyFill="0" applyBorder="0" applyAlignment="0" applyProtection="0"/>
  </cellStyleXfs>
  <cellXfs count="231">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4" fillId="0" borderId="9" xfId="0" applyNumberFormat="1"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11" fillId="0" borderId="0" xfId="0" applyFont="1"/>
    <xf numFmtId="0" fontId="12" fillId="0" borderId="0" xfId="0" applyFont="1"/>
    <xf numFmtId="0" fontId="12" fillId="0" borderId="0" xfId="0" applyFont="1" applyAlignment="1">
      <alignment wrapText="1"/>
    </xf>
    <xf numFmtId="0" fontId="14" fillId="0" borderId="0" xfId="0" applyFont="1" applyAlignment="1">
      <alignment horizontal="left" vertical="top"/>
    </xf>
    <xf numFmtId="0" fontId="13" fillId="0" borderId="0" xfId="0" applyFont="1"/>
    <xf numFmtId="0" fontId="15" fillId="0" borderId="0" xfId="0" applyFont="1"/>
    <xf numFmtId="0" fontId="16" fillId="0" borderId="0" xfId="0" applyFont="1"/>
    <xf numFmtId="0" fontId="13" fillId="0" borderId="0" xfId="0" applyFont="1" applyAlignment="1">
      <alignment horizontal="center" vertical="center"/>
    </xf>
    <xf numFmtId="0" fontId="16" fillId="0" borderId="0" xfId="0" applyFont="1" applyFill="1"/>
    <xf numFmtId="0" fontId="8" fillId="0" borderId="0" xfId="0" applyFont="1" applyBorder="1" applyAlignment="1">
      <alignment horizontal="left" vertical="center" wrapText="1"/>
    </xf>
    <xf numFmtId="49" fontId="4" fillId="0" borderId="13" xfId="0" applyNumberFormat="1" applyFont="1" applyBorder="1" applyAlignment="1">
      <alignment horizontal="center" vertical="center" wrapText="1"/>
    </xf>
    <xf numFmtId="0" fontId="2" fillId="12" borderId="9" xfId="0" applyFont="1" applyFill="1" applyBorder="1" applyAlignment="1">
      <alignment horizontal="center" vertical="center"/>
    </xf>
    <xf numFmtId="0" fontId="2" fillId="5" borderId="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0" fontId="1" fillId="13" borderId="9" xfId="0" applyFont="1" applyFill="1" applyBorder="1" applyAlignment="1">
      <alignment horizontal="center" vertical="center"/>
    </xf>
    <xf numFmtId="0" fontId="1" fillId="4" borderId="0" xfId="0" applyFont="1" applyFill="1" applyBorder="1" applyAlignment="1">
      <alignment horizontal="center" vertical="center"/>
    </xf>
    <xf numFmtId="0" fontId="0" fillId="15" borderId="1" xfId="0" applyFill="1" applyBorder="1" applyAlignment="1"/>
    <xf numFmtId="0" fontId="0" fillId="15" borderId="11" xfId="0" applyFill="1" applyBorder="1" applyAlignment="1"/>
    <xf numFmtId="0" fontId="0" fillId="15" borderId="7" xfId="0" applyFill="1" applyBorder="1"/>
    <xf numFmtId="0" fontId="0" fillId="15" borderId="4" xfId="0" applyFill="1" applyBorder="1" applyAlignment="1"/>
    <xf numFmtId="0" fontId="0" fillId="15" borderId="12" xfId="0" applyFill="1" applyBorder="1"/>
    <xf numFmtId="0" fontId="0" fillId="15" borderId="0" xfId="0" applyFill="1" applyBorder="1"/>
    <xf numFmtId="0" fontId="0" fillId="16" borderId="3" xfId="0" applyFill="1" applyBorder="1"/>
    <xf numFmtId="0" fontId="0" fillId="9" borderId="3" xfId="0" applyFill="1" applyBorder="1"/>
    <xf numFmtId="2" fontId="14" fillId="0" borderId="0" xfId="0" applyNumberFormat="1" applyFont="1"/>
    <xf numFmtId="0" fontId="21" fillId="7" borderId="17" xfId="0" applyFont="1" applyFill="1" applyBorder="1" applyAlignment="1">
      <alignment horizontal="center" vertical="center" wrapText="1"/>
    </xf>
    <xf numFmtId="9" fontId="15" fillId="9" borderId="9" xfId="1" applyFont="1" applyFill="1" applyBorder="1" applyAlignment="1">
      <alignment horizontal="center" wrapText="1"/>
    </xf>
    <xf numFmtId="0" fontId="15" fillId="0" borderId="9" xfId="0" applyFont="1" applyBorder="1" applyAlignment="1">
      <alignment wrapText="1"/>
    </xf>
    <xf numFmtId="0" fontId="15" fillId="0" borderId="9" xfId="0" applyFont="1" applyFill="1" applyBorder="1" applyAlignment="1">
      <alignment wrapText="1"/>
    </xf>
    <xf numFmtId="9" fontId="21" fillId="9" borderId="9" xfId="1" applyFont="1" applyFill="1" applyBorder="1" applyAlignment="1">
      <alignment horizontal="center" wrapText="1"/>
    </xf>
    <xf numFmtId="2" fontId="22" fillId="9" borderId="9" xfId="0" applyNumberFormat="1" applyFont="1" applyFill="1" applyBorder="1" applyAlignment="1">
      <alignment horizontal="center" wrapText="1"/>
    </xf>
    <xf numFmtId="2" fontId="21" fillId="9" borderId="13" xfId="0" applyNumberFormat="1" applyFont="1" applyFill="1" applyBorder="1" applyAlignment="1">
      <alignment horizontal="center" wrapText="1"/>
    </xf>
    <xf numFmtId="0" fontId="21" fillId="9" borderId="9" xfId="0" applyFont="1" applyFill="1" applyBorder="1" applyAlignment="1">
      <alignment horizontal="center" wrapText="1"/>
    </xf>
    <xf numFmtId="9" fontId="15" fillId="9" borderId="9" xfId="1" applyFont="1" applyFill="1" applyBorder="1" applyAlignment="1">
      <alignment horizontal="center" vertical="center" wrapText="1"/>
    </xf>
    <xf numFmtId="2" fontId="15" fillId="0" borderId="13" xfId="0" applyNumberFormat="1" applyFont="1" applyBorder="1" applyAlignment="1">
      <alignment horizontal="center"/>
    </xf>
    <xf numFmtId="2" fontId="15" fillId="0" borderId="13" xfId="0" applyNumberFormat="1" applyFont="1" applyBorder="1" applyAlignment="1">
      <alignment horizontal="center" vertical="center" wrapText="1"/>
    </xf>
    <xf numFmtId="0" fontId="15" fillId="0" borderId="9" xfId="0" applyFont="1" applyBorder="1" applyAlignment="1">
      <alignment vertical="center" wrapText="1"/>
    </xf>
    <xf numFmtId="0" fontId="25" fillId="0" borderId="9" xfId="0" applyFont="1" applyBorder="1" applyAlignment="1">
      <alignment wrapText="1"/>
    </xf>
    <xf numFmtId="2" fontId="23" fillId="11" borderId="13" xfId="0" applyNumberFormat="1" applyFont="1" applyFill="1" applyBorder="1" applyAlignment="1">
      <alignment horizontal="center" wrapText="1"/>
    </xf>
    <xf numFmtId="0" fontId="23" fillId="11" borderId="9" xfId="0" applyFont="1" applyFill="1" applyBorder="1" applyAlignment="1">
      <alignment horizontal="center" wrapText="1"/>
    </xf>
    <xf numFmtId="0" fontId="25" fillId="0" borderId="9" xfId="0" applyFont="1" applyBorder="1" applyAlignment="1">
      <alignment vertical="center" wrapText="1"/>
    </xf>
    <xf numFmtId="9" fontId="21" fillId="9" borderId="9" xfId="1" applyFont="1" applyFill="1" applyBorder="1" applyAlignment="1">
      <alignment horizontal="center" vertical="center" wrapText="1"/>
    </xf>
    <xf numFmtId="2" fontId="23" fillId="11" borderId="9" xfId="0" applyNumberFormat="1" applyFont="1" applyFill="1" applyBorder="1" applyAlignment="1">
      <alignment horizontal="center" wrapText="1"/>
    </xf>
    <xf numFmtId="0" fontId="26" fillId="0" borderId="9" xfId="0" applyFont="1" applyBorder="1" applyAlignment="1">
      <alignment wrapText="1"/>
    </xf>
    <xf numFmtId="0" fontId="27" fillId="0" borderId="9" xfId="0" applyFont="1" applyBorder="1" applyAlignment="1">
      <alignment wrapText="1"/>
    </xf>
    <xf numFmtId="9" fontId="21" fillId="9" borderId="21" xfId="1" applyFont="1" applyFill="1" applyBorder="1" applyAlignment="1">
      <alignment horizontal="center" vertical="center" wrapText="1"/>
    </xf>
    <xf numFmtId="2" fontId="15" fillId="0" borderId="13" xfId="0" applyNumberFormat="1" applyFont="1" applyFill="1" applyBorder="1" applyAlignment="1">
      <alignment horizontal="center" vertical="center" wrapText="1"/>
    </xf>
    <xf numFmtId="0" fontId="25" fillId="0" borderId="9" xfId="0" applyFont="1" applyFill="1" applyBorder="1" applyAlignment="1">
      <alignment vertical="center" wrapText="1"/>
    </xf>
    <xf numFmtId="2" fontId="15" fillId="0" borderId="9" xfId="0" applyNumberFormat="1" applyFont="1" applyFill="1" applyBorder="1" applyAlignment="1">
      <alignment horizontal="center" vertical="center" wrapText="1"/>
    </xf>
    <xf numFmtId="9" fontId="22" fillId="9" borderId="9" xfId="0" applyNumberFormat="1" applyFont="1" applyFill="1" applyBorder="1" applyAlignment="1">
      <alignment horizontal="center" vertical="top" wrapText="1"/>
    </xf>
    <xf numFmtId="2" fontId="22" fillId="9" borderId="13" xfId="0" applyNumberFormat="1" applyFont="1" applyFill="1" applyBorder="1" applyAlignment="1">
      <alignment horizontal="center" vertical="top" wrapText="1"/>
    </xf>
    <xf numFmtId="0" fontId="23" fillId="11" borderId="9" xfId="0" applyFont="1" applyFill="1" applyBorder="1" applyAlignment="1">
      <alignment horizontal="center" vertical="center" wrapText="1"/>
    </xf>
    <xf numFmtId="2" fontId="23" fillId="11" borderId="13" xfId="0" applyNumberFormat="1" applyFont="1" applyFill="1" applyBorder="1" applyAlignment="1">
      <alignment horizontal="center" vertical="center" wrapText="1"/>
    </xf>
    <xf numFmtId="0" fontId="15" fillId="11" borderId="9" xfId="0" applyFont="1" applyFill="1" applyBorder="1" applyAlignment="1">
      <alignment wrapText="1"/>
    </xf>
    <xf numFmtId="9" fontId="15" fillId="0" borderId="0" xfId="0" applyNumberFormat="1" applyFont="1" applyAlignment="1">
      <alignment horizontal="center"/>
    </xf>
    <xf numFmtId="0" fontId="24" fillId="0" borderId="0" xfId="0" applyFont="1" applyAlignment="1">
      <alignment horizontal="left" vertical="top"/>
    </xf>
    <xf numFmtId="2" fontId="24" fillId="0" borderId="0" xfId="0" applyNumberFormat="1" applyFont="1"/>
    <xf numFmtId="2" fontId="15" fillId="0" borderId="0" xfId="0" applyNumberFormat="1" applyFont="1"/>
    <xf numFmtId="0" fontId="15" fillId="0" borderId="0" xfId="0" applyFont="1" applyAlignment="1">
      <alignment wrapText="1"/>
    </xf>
    <xf numFmtId="0" fontId="29" fillId="7" borderId="16"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16" fillId="0" borderId="0" xfId="0" applyFont="1" applyAlignment="1">
      <alignment wrapText="1"/>
    </xf>
    <xf numFmtId="2" fontId="12" fillId="0" borderId="0" xfId="0" applyNumberFormat="1" applyFont="1"/>
    <xf numFmtId="1" fontId="24" fillId="10" borderId="9" xfId="0" applyNumberFormat="1" applyFont="1" applyFill="1" applyBorder="1" applyAlignment="1">
      <alignment horizontal="center" wrapText="1"/>
    </xf>
    <xf numFmtId="0" fontId="24" fillId="0" borderId="9" xfId="0" applyFont="1" applyFill="1" applyBorder="1" applyAlignment="1">
      <alignment horizontal="right"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4" fillId="0" borderId="9" xfId="0" applyFont="1" applyBorder="1" applyAlignment="1">
      <alignment horizontal="right" vertical="center" wrapText="1"/>
    </xf>
    <xf numFmtId="0" fontId="24" fillId="0" borderId="9" xfId="0" applyFont="1" applyFill="1" applyBorder="1" applyAlignment="1">
      <alignment horizontal="right" vertical="center" wrapText="1"/>
    </xf>
    <xf numFmtId="0" fontId="15" fillId="0" borderId="9" xfId="0" applyFont="1" applyFill="1" applyBorder="1" applyAlignment="1">
      <alignment horizontal="right" vertical="center" wrapText="1"/>
    </xf>
    <xf numFmtId="0" fontId="15" fillId="0" borderId="9" xfId="0" applyFont="1" applyBorder="1" applyAlignment="1">
      <alignment horizontal="right" vertical="center" wrapText="1"/>
    </xf>
    <xf numFmtId="0" fontId="15" fillId="0" borderId="9" xfId="0" applyFont="1" applyBorder="1" applyAlignment="1">
      <alignment horizontal="right" vertical="center"/>
    </xf>
    <xf numFmtId="0" fontId="24" fillId="0" borderId="9" xfId="0" applyFont="1" applyFill="1" applyBorder="1" applyAlignment="1">
      <alignment vertical="center" wrapText="1"/>
    </xf>
    <xf numFmtId="0" fontId="24" fillId="2" borderId="9" xfId="0" applyFont="1" applyFill="1" applyBorder="1" applyAlignment="1">
      <alignment horizontal="right" vertical="center" wrapText="1"/>
    </xf>
    <xf numFmtId="0" fontId="24" fillId="0" borderId="9" xfId="0" applyFont="1" applyBorder="1" applyAlignment="1">
      <alignment horizontal="right" vertical="center"/>
    </xf>
    <xf numFmtId="0" fontId="24" fillId="0" borderId="9" xfId="0" applyFont="1" applyFill="1" applyBorder="1" applyAlignment="1">
      <alignment horizontal="right" vertical="center" wrapText="1" readingOrder="2"/>
    </xf>
    <xf numFmtId="0" fontId="31" fillId="0" borderId="4" xfId="0" applyFont="1" applyBorder="1" applyAlignment="1">
      <alignment horizontal="left" vertical="top" readingOrder="1"/>
    </xf>
    <xf numFmtId="0" fontId="2" fillId="14" borderId="9" xfId="0" applyFont="1" applyFill="1" applyBorder="1" applyAlignment="1">
      <alignment horizontal="center" vertical="center"/>
    </xf>
    <xf numFmtId="2" fontId="29" fillId="7" borderId="18" xfId="0" applyNumberFormat="1" applyFont="1" applyFill="1" applyBorder="1" applyAlignment="1">
      <alignment horizontal="center" vertical="center" wrapText="1"/>
    </xf>
    <xf numFmtId="0" fontId="29" fillId="7" borderId="18"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32" fillId="9" borderId="9" xfId="0" applyFont="1" applyFill="1" applyBorder="1" applyAlignment="1">
      <alignment horizontal="center" vertical="top" wrapText="1"/>
    </xf>
    <xf numFmtId="0" fontId="31" fillId="0" borderId="4" xfId="0" applyFont="1" applyBorder="1" applyAlignment="1">
      <alignment horizontal="right" vertical="top" readingOrder="1"/>
    </xf>
    <xf numFmtId="0" fontId="0" fillId="0" borderId="0" xfId="0" applyBorder="1" applyAlignment="1">
      <alignment horizontal="right" readingOrder="2"/>
    </xf>
    <xf numFmtId="0" fontId="0" fillId="0" borderId="3" xfId="0" applyBorder="1" applyAlignment="1">
      <alignment horizontal="right" readingOrder="2"/>
    </xf>
    <xf numFmtId="0" fontId="2" fillId="15" borderId="0" xfId="0" applyFont="1" applyFill="1" applyBorder="1" applyAlignment="1">
      <alignment horizontal="left"/>
    </xf>
    <xf numFmtId="0" fontId="2" fillId="2" borderId="0" xfId="0" applyFont="1" applyFill="1" applyBorder="1" applyAlignment="1">
      <alignment horizontal="left"/>
    </xf>
    <xf numFmtId="0" fontId="0" fillId="15" borderId="5" xfId="0" applyFill="1" applyBorder="1" applyAlignment="1">
      <alignment horizontal="center"/>
    </xf>
    <xf numFmtId="0" fontId="0" fillId="15" borderId="6" xfId="0" applyFill="1" applyBorder="1" applyAlignment="1">
      <alignment horizontal="center"/>
    </xf>
    <xf numFmtId="0" fontId="0" fillId="15" borderId="8" xfId="0" applyFill="1" applyBorder="1" applyAlignment="1">
      <alignment horizontal="center"/>
    </xf>
    <xf numFmtId="0" fontId="19" fillId="17" borderId="1" xfId="0" applyFont="1" applyFill="1" applyBorder="1" applyAlignment="1">
      <alignment horizontal="center" vertical="center" wrapText="1"/>
    </xf>
    <xf numFmtId="0" fontId="20" fillId="17" borderId="2" xfId="0" applyFont="1" applyFill="1" applyBorder="1" applyAlignment="1">
      <alignment horizontal="center" vertical="center"/>
    </xf>
    <xf numFmtId="0" fontId="20" fillId="17" borderId="7" xfId="0" applyFont="1" applyFill="1" applyBorder="1" applyAlignment="1">
      <alignment horizontal="center" vertical="center"/>
    </xf>
    <xf numFmtId="0" fontId="20" fillId="17" borderId="4" xfId="0" applyFont="1" applyFill="1" applyBorder="1" applyAlignment="1">
      <alignment horizontal="center" vertical="center"/>
    </xf>
    <xf numFmtId="0" fontId="20" fillId="17" borderId="0" xfId="0" applyFont="1" applyFill="1" applyBorder="1" applyAlignment="1">
      <alignment horizontal="center" vertical="center"/>
    </xf>
    <xf numFmtId="0" fontId="20" fillId="17" borderId="3" xfId="0" applyFont="1" applyFill="1" applyBorder="1" applyAlignment="1">
      <alignment horizontal="center" vertical="center"/>
    </xf>
    <xf numFmtId="0" fontId="20" fillId="17" borderId="5" xfId="0" applyFont="1" applyFill="1" applyBorder="1" applyAlignment="1">
      <alignment horizontal="center" vertical="center"/>
    </xf>
    <xf numFmtId="0" fontId="20" fillId="17" borderId="6" xfId="0" applyFont="1" applyFill="1" applyBorder="1" applyAlignment="1">
      <alignment horizontal="center" vertical="center"/>
    </xf>
    <xf numFmtId="0" fontId="20" fillId="17" borderId="8" xfId="0" applyFont="1" applyFill="1" applyBorder="1" applyAlignment="1">
      <alignment horizontal="center" vertical="center"/>
    </xf>
    <xf numFmtId="0" fontId="6"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18" fillId="15" borderId="11"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15" borderId="0" xfId="0" applyFill="1" applyBorder="1" applyAlignment="1">
      <alignment horizontal="left"/>
    </xf>
    <xf numFmtId="0" fontId="0" fillId="0" borderId="4" xfId="0" applyBorder="1" applyAlignment="1">
      <alignment horizontal="right" readingOrder="2"/>
    </xf>
    <xf numFmtId="0" fontId="0" fillId="0" borderId="0" xfId="0" applyBorder="1" applyAlignment="1">
      <alignment horizontal="right" readingOrder="2"/>
    </xf>
    <xf numFmtId="0" fontId="9" fillId="0" borderId="4" xfId="0" applyFont="1" applyBorder="1" applyAlignment="1">
      <alignment horizontal="right" readingOrder="2"/>
    </xf>
    <xf numFmtId="0" fontId="9" fillId="0" borderId="0" xfId="0" applyFont="1" applyBorder="1" applyAlignment="1">
      <alignment horizontal="right" readingOrder="2"/>
    </xf>
    <xf numFmtId="0" fontId="9" fillId="0" borderId="14" xfId="0" applyFont="1" applyBorder="1" applyAlignment="1">
      <alignment horizontal="right" readingOrder="2"/>
    </xf>
    <xf numFmtId="0" fontId="0" fillId="0" borderId="3" xfId="0" applyBorder="1" applyAlignment="1">
      <alignment horizontal="right" readingOrder="2"/>
    </xf>
    <xf numFmtId="0" fontId="0" fillId="0" borderId="1" xfId="0" applyBorder="1" applyAlignment="1">
      <alignment horizontal="right" readingOrder="2"/>
    </xf>
    <xf numFmtId="0" fontId="0" fillId="0" borderId="2" xfId="0" applyBorder="1" applyAlignment="1">
      <alignment horizontal="right" readingOrder="2"/>
    </xf>
    <xf numFmtId="0" fontId="0" fillId="0" borderId="7" xfId="0" applyBorder="1" applyAlignment="1">
      <alignment horizontal="right" readingOrder="2"/>
    </xf>
    <xf numFmtId="0" fontId="0" fillId="0" borderId="0" xfId="0" applyBorder="1" applyAlignment="1">
      <alignment horizontal="center"/>
    </xf>
    <xf numFmtId="0" fontId="0" fillId="0" borderId="5" xfId="0" applyBorder="1" applyAlignment="1">
      <alignment horizontal="right" readingOrder="2"/>
    </xf>
    <xf numFmtId="0" fontId="0" fillId="0" borderId="6" xfId="0" applyBorder="1" applyAlignment="1">
      <alignment horizontal="right" readingOrder="2"/>
    </xf>
    <xf numFmtId="0" fontId="0" fillId="0" borderId="8" xfId="0" applyBorder="1" applyAlignment="1">
      <alignment horizontal="right" readingOrder="2"/>
    </xf>
    <xf numFmtId="0" fontId="6" fillId="15" borderId="5" xfId="0" applyFont="1" applyFill="1" applyBorder="1" applyAlignment="1">
      <alignment horizontal="right" vertical="center"/>
    </xf>
    <xf numFmtId="0" fontId="7" fillId="15" borderId="6" xfId="0" applyFont="1" applyFill="1" applyBorder="1" applyAlignment="1">
      <alignment horizontal="right"/>
    </xf>
    <xf numFmtId="0" fontId="7" fillId="15" borderId="8" xfId="0" applyFont="1" applyFill="1" applyBorder="1" applyAlignment="1">
      <alignment horizontal="right"/>
    </xf>
    <xf numFmtId="0" fontId="0" fillId="0" borderId="13" xfId="0" applyBorder="1" applyAlignment="1">
      <alignment horizontal="center"/>
    </xf>
    <xf numFmtId="0" fontId="0" fillId="0" borderId="11" xfId="0" applyBorder="1" applyAlignment="1">
      <alignment horizontal="center"/>
    </xf>
    <xf numFmtId="0" fontId="1" fillId="16" borderId="13"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0" applyFont="1" applyFill="1" applyBorder="1" applyAlignment="1">
      <alignment horizontal="center" vertical="center"/>
    </xf>
    <xf numFmtId="0" fontId="2" fillId="16" borderId="1" xfId="0" applyFont="1" applyFill="1" applyBorder="1" applyAlignment="1">
      <alignment horizontal="right"/>
    </xf>
    <xf numFmtId="0" fontId="2" fillId="16" borderId="2" xfId="0" applyFont="1" applyFill="1" applyBorder="1" applyAlignment="1">
      <alignment horizontal="right"/>
    </xf>
    <xf numFmtId="0" fontId="2" fillId="16" borderId="7" xfId="0" applyFont="1" applyFill="1" applyBorder="1" applyAlignment="1">
      <alignment horizontal="right"/>
    </xf>
    <xf numFmtId="0" fontId="2" fillId="16" borderId="13" xfId="0" applyFont="1" applyFill="1" applyBorder="1" applyAlignment="1">
      <alignment horizontal="right"/>
    </xf>
    <xf numFmtId="0" fontId="2" fillId="16" borderId="11" xfId="0" applyFont="1" applyFill="1" applyBorder="1" applyAlignment="1">
      <alignment horizontal="right"/>
    </xf>
    <xf numFmtId="0" fontId="2" fillId="16" borderId="10" xfId="0" applyFont="1" applyFill="1" applyBorder="1" applyAlignment="1">
      <alignment horizontal="right"/>
    </xf>
    <xf numFmtId="0" fontId="0" fillId="0" borderId="4" xfId="0" applyNumberFormat="1" applyBorder="1" applyAlignment="1">
      <alignment horizontal="right" vertical="top" wrapText="1"/>
    </xf>
    <xf numFmtId="0" fontId="0" fillId="0" borderId="0" xfId="0" applyNumberFormat="1" applyBorder="1" applyAlignment="1">
      <alignment horizontal="right" vertical="top" wrapText="1"/>
    </xf>
    <xf numFmtId="0" fontId="0" fillId="0" borderId="3" xfId="0" applyNumberFormat="1" applyBorder="1" applyAlignment="1">
      <alignment horizontal="right" vertical="top" wrapText="1"/>
    </xf>
    <xf numFmtId="0" fontId="17" fillId="0" borderId="4" xfId="0" applyNumberFormat="1" applyFont="1" applyBorder="1" applyAlignment="1">
      <alignment horizontal="right" vertical="center" wrapText="1"/>
    </xf>
    <xf numFmtId="0" fontId="17" fillId="0" borderId="0" xfId="0" applyNumberFormat="1" applyFont="1" applyBorder="1" applyAlignment="1">
      <alignment horizontal="right" vertical="center" wrapText="1"/>
    </xf>
    <xf numFmtId="0" fontId="17" fillId="0" borderId="3" xfId="0" applyNumberFormat="1" applyFont="1" applyBorder="1" applyAlignment="1">
      <alignment horizontal="right" vertical="center" wrapText="1"/>
    </xf>
    <xf numFmtId="0" fontId="0" fillId="0" borderId="4" xfId="0" applyNumberFormat="1" applyBorder="1" applyAlignment="1">
      <alignment horizontal="right" vertical="center" wrapText="1"/>
    </xf>
    <xf numFmtId="0" fontId="0" fillId="0" borderId="0" xfId="0" applyNumberFormat="1" applyBorder="1" applyAlignment="1">
      <alignment horizontal="right" vertical="center" wrapText="1"/>
    </xf>
    <xf numFmtId="0" fontId="0" fillId="0" borderId="3" xfId="0" applyNumberFormat="1" applyBorder="1" applyAlignment="1">
      <alignment horizontal="right" vertical="center" wrapText="1"/>
    </xf>
    <xf numFmtId="0" fontId="6" fillId="15" borderId="6" xfId="0" applyFont="1" applyFill="1" applyBorder="1" applyAlignment="1">
      <alignment horizontal="right" vertical="center"/>
    </xf>
    <xf numFmtId="0" fontId="7" fillId="15" borderId="6" xfId="0" applyFont="1" applyFill="1" applyBorder="1" applyAlignment="1">
      <alignment horizontal="right" vertical="center"/>
    </xf>
    <xf numFmtId="0" fontId="7" fillId="15" borderId="8" xfId="0" applyFont="1" applyFill="1" applyBorder="1" applyAlignment="1">
      <alignment horizontal="right" vertic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1"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1" fillId="16" borderId="9"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0" fillId="0" borderId="9" xfId="0" applyBorder="1" applyAlignment="1">
      <alignment vertical="center" wrapText="1"/>
    </xf>
    <xf numFmtId="0" fontId="35" fillId="12" borderId="9" xfId="0" applyFont="1" applyFill="1" applyBorder="1" applyAlignment="1">
      <alignment horizontal="center" vertical="center"/>
    </xf>
    <xf numFmtId="0" fontId="35" fillId="5" borderId="1"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5" xfId="0" applyFont="1" applyFill="1" applyBorder="1" applyAlignment="1">
      <alignment horizontal="center" vertical="center"/>
    </xf>
    <xf numFmtId="0" fontId="35" fillId="5" borderId="8" xfId="0" applyFont="1" applyFill="1" applyBorder="1" applyAlignment="1">
      <alignment horizontal="center" vertical="center"/>
    </xf>
    <xf numFmtId="0" fontId="35" fillId="14" borderId="1"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7"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0" fillId="0" borderId="0" xfId="0" applyAlignment="1">
      <alignment horizontal="right"/>
    </xf>
    <xf numFmtId="0" fontId="0" fillId="16" borderId="21" xfId="0" applyFill="1" applyBorder="1" applyAlignment="1">
      <alignment horizontal="center"/>
    </xf>
    <xf numFmtId="0" fontId="0" fillId="16" borderId="12" xfId="0" applyFill="1" applyBorder="1" applyAlignment="1">
      <alignment horizontal="center"/>
    </xf>
    <xf numFmtId="0" fontId="0" fillId="16" borderId="22" xfId="0" applyFill="1" applyBorder="1" applyAlignment="1">
      <alignment horizontal="center"/>
    </xf>
    <xf numFmtId="0" fontId="36" fillId="13" borderId="1"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5"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29" fillId="0" borderId="9" xfId="0" applyFont="1" applyBorder="1" applyAlignment="1">
      <alignment horizontal="center" vertical="center" wrapText="1"/>
    </xf>
    <xf numFmtId="9" fontId="15" fillId="9" borderId="9" xfId="0" applyNumberFormat="1" applyFont="1" applyFill="1" applyBorder="1" applyAlignment="1">
      <alignment horizontal="center" vertical="center" wrapText="1"/>
    </xf>
    <xf numFmtId="9" fontId="15" fillId="9" borderId="21" xfId="0" applyNumberFormat="1" applyFont="1" applyFill="1" applyBorder="1" applyAlignment="1">
      <alignment horizontal="center" vertical="center" wrapText="1"/>
    </xf>
    <xf numFmtId="9" fontId="15" fillId="9" borderId="12" xfId="0" applyNumberFormat="1" applyFont="1" applyFill="1" applyBorder="1" applyAlignment="1">
      <alignment horizontal="center" vertical="center" wrapText="1"/>
    </xf>
    <xf numFmtId="9" fontId="15" fillId="9" borderId="22" xfId="0" applyNumberFormat="1" applyFont="1" applyFill="1" applyBorder="1" applyAlignment="1">
      <alignment horizontal="center" vertical="center" wrapText="1"/>
    </xf>
    <xf numFmtId="0" fontId="34" fillId="15" borderId="20" xfId="0" applyFont="1" applyFill="1" applyBorder="1" applyAlignment="1">
      <alignment horizontal="center" vertical="center" wrapText="1"/>
    </xf>
    <xf numFmtId="0" fontId="34" fillId="15" borderId="9" xfId="0" applyFont="1" applyFill="1" applyBorder="1" applyAlignment="1">
      <alignment horizontal="center" vertical="center" wrapText="1"/>
    </xf>
    <xf numFmtId="0" fontId="33" fillId="11" borderId="20" xfId="0" applyFont="1" applyFill="1" applyBorder="1" applyAlignment="1">
      <alignment horizontal="center" vertical="center" wrapText="1"/>
    </xf>
    <xf numFmtId="0" fontId="33" fillId="11" borderId="9" xfId="0" applyFont="1" applyFill="1" applyBorder="1" applyAlignment="1">
      <alignment horizontal="center" vertical="center" wrapText="1"/>
    </xf>
    <xf numFmtId="0" fontId="29" fillId="8" borderId="20" xfId="0" applyFont="1" applyFill="1" applyBorder="1" applyAlignment="1">
      <alignment horizontal="center" vertical="center" wrapText="1" readingOrder="2"/>
    </xf>
    <xf numFmtId="0" fontId="29" fillId="0" borderId="2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2" xfId="0" applyFont="1" applyBorder="1" applyAlignment="1">
      <alignment horizontal="center" vertical="center" wrapText="1"/>
    </xf>
    <xf numFmtId="0" fontId="29" fillId="8" borderId="26" xfId="0" applyFont="1" applyFill="1" applyBorder="1" applyAlignment="1">
      <alignment horizontal="center" vertical="center" wrapText="1" readingOrder="2"/>
    </xf>
    <xf numFmtId="0" fontId="29" fillId="8" borderId="24" xfId="0" applyFont="1" applyFill="1" applyBorder="1" applyAlignment="1">
      <alignment horizontal="center" vertical="center" wrapText="1" readingOrder="2"/>
    </xf>
    <xf numFmtId="0" fontId="29" fillId="8" borderId="25" xfId="0" applyFont="1" applyFill="1" applyBorder="1" applyAlignment="1">
      <alignment horizontal="center" vertical="center" wrapText="1" readingOrder="2"/>
    </xf>
    <xf numFmtId="0" fontId="28" fillId="15" borderId="0" xfId="0" applyFont="1" applyFill="1" applyAlignment="1">
      <alignment horizontal="center" vertical="center"/>
    </xf>
    <xf numFmtId="0" fontId="28" fillId="15" borderId="15" xfId="0" applyFont="1" applyFill="1" applyBorder="1" applyAlignment="1">
      <alignment horizontal="center" vertical="center"/>
    </xf>
    <xf numFmtId="0" fontId="30" fillId="0" borderId="9" xfId="0" applyFont="1" applyBorder="1" applyAlignment="1">
      <alignment horizontal="center" vertical="center" wrapText="1"/>
    </xf>
    <xf numFmtId="0" fontId="33" fillId="11" borderId="23" xfId="0" applyFont="1" applyFill="1" applyBorder="1" applyAlignment="1">
      <alignment horizontal="center" vertical="center" wrapText="1"/>
    </xf>
    <xf numFmtId="0" fontId="33" fillId="11" borderId="11" xfId="0" applyFont="1" applyFill="1" applyBorder="1" applyAlignment="1">
      <alignment horizontal="center" vertical="center" wrapText="1"/>
    </xf>
    <xf numFmtId="0" fontId="33" fillId="11" borderId="1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30" fillId="8" borderId="26" xfId="0" applyFont="1" applyFill="1" applyBorder="1" applyAlignment="1">
      <alignment horizontal="center" vertical="center" wrapText="1" readingOrder="2"/>
    </xf>
    <xf numFmtId="0" fontId="30" fillId="8" borderId="24" xfId="0" applyFont="1" applyFill="1" applyBorder="1" applyAlignment="1">
      <alignment horizontal="center" vertical="center" wrapText="1" readingOrder="2"/>
    </xf>
    <xf numFmtId="0" fontId="30" fillId="8" borderId="25" xfId="0" applyFont="1" applyFill="1" applyBorder="1" applyAlignment="1">
      <alignment horizontal="center" vertical="center" wrapText="1" readingOrder="2"/>
    </xf>
    <xf numFmtId="0" fontId="30" fillId="0" borderId="2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2" xfId="0" applyFont="1" applyBorder="1" applyAlignment="1">
      <alignment horizontal="center" vertical="center" wrapText="1"/>
    </xf>
  </cellXfs>
  <cellStyles count="2">
    <cellStyle name="Normal" xfId="0" builtinId="0"/>
    <cellStyle name="Percent" xfId="1" builtinId="5"/>
  </cellStyles>
  <dxfs count="46">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0</xdr:row>
      <xdr:rowOff>32741</xdr:rowOff>
    </xdr:from>
    <xdr:to>
      <xdr:col>2</xdr:col>
      <xdr:colOff>144669</xdr:colOff>
      <xdr:row>0</xdr:row>
      <xdr:rowOff>568522</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9233675" y="32741"/>
          <a:ext cx="930481"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23813</xdr:colOff>
      <xdr:row>7</xdr:row>
      <xdr:rowOff>-1</xdr:rowOff>
    </xdr:from>
    <xdr:to>
      <xdr:col>13</xdr:col>
      <xdr:colOff>37466</xdr:colOff>
      <xdr:row>22</xdr:row>
      <xdr:rowOff>47624</xdr:rowOff>
    </xdr:to>
    <xdr:pic>
      <xdr:nvPicPr>
        <xdr:cNvPr id="5" name="Picture 4" descr="C:\Users\leen-q\AppData\Local\Microsoft\Windows\Temporary Internet Files\Content.Outlook\LC3917UK\shutterstock_1067714837 (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03566347" y="1785937"/>
          <a:ext cx="4585653" cy="30241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45910</xdr:rowOff>
    </xdr:from>
    <xdr:to>
      <xdr:col>1</xdr:col>
      <xdr:colOff>359310</xdr:colOff>
      <xdr:row>0</xdr:row>
      <xdr:rowOff>507277</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2245107" y="45910"/>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60284</xdr:rowOff>
    </xdr:from>
    <xdr:to>
      <xdr:col>0</xdr:col>
      <xdr:colOff>803810</xdr:colOff>
      <xdr:row>0</xdr:row>
      <xdr:rowOff>521651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2038215" y="60284"/>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0</xdr:row>
      <xdr:rowOff>127000</xdr:rowOff>
    </xdr:from>
    <xdr:to>
      <xdr:col>2</xdr:col>
      <xdr:colOff>425458</xdr:colOff>
      <xdr:row>1</xdr:row>
      <xdr:rowOff>472281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8427442" y="127000"/>
          <a:ext cx="933458"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2838450</xdr:colOff>
      <xdr:row>0</xdr:row>
      <xdr:rowOff>38100</xdr:rowOff>
    </xdr:from>
    <xdr:to>
      <xdr:col>10</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rightToLeft="1" view="pageLayout" topLeftCell="A10" zoomScale="80" zoomScaleNormal="100" zoomScalePageLayoutView="80" workbookViewId="0">
      <selection activeCell="D13" sqref="D13"/>
    </sheetView>
  </sheetViews>
  <sheetFormatPr defaultColWidth="11.42578125" defaultRowHeight="15"/>
  <cols>
    <col min="1" max="3" width="6.28515625" customWidth="1"/>
    <col min="4" max="4" width="7" customWidth="1"/>
    <col min="5" max="5" width="2.710937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 customWidth="1"/>
    <col min="15" max="15" width="6.140625" customWidth="1"/>
    <col min="16" max="16" width="15.140625" customWidth="1"/>
    <col min="17" max="252" width="8.7109375" customWidth="1"/>
  </cols>
  <sheetData>
    <row r="1" spans="1:16" ht="50.25" customHeight="1"/>
    <row r="2" spans="1:16" ht="27" customHeight="1">
      <c r="A2" s="118" t="s">
        <v>157</v>
      </c>
      <c r="B2" s="119"/>
      <c r="C2" s="119"/>
      <c r="D2" s="120"/>
      <c r="E2" s="120"/>
      <c r="F2" s="120"/>
      <c r="G2" s="120"/>
      <c r="H2" s="120"/>
      <c r="I2" s="120"/>
      <c r="J2" s="120"/>
      <c r="K2" s="120"/>
      <c r="L2" s="120"/>
      <c r="M2" s="120"/>
      <c r="N2" s="120"/>
      <c r="O2" s="120"/>
      <c r="P2" s="120"/>
    </row>
    <row r="3" spans="1:16" ht="6" customHeight="1">
      <c r="A3" s="121"/>
      <c r="B3" s="122"/>
      <c r="C3" s="122"/>
      <c r="D3" s="122"/>
      <c r="E3" s="122"/>
      <c r="F3" s="122"/>
      <c r="G3" s="122"/>
      <c r="H3" s="122"/>
      <c r="I3" s="122"/>
      <c r="J3" s="122"/>
      <c r="K3" s="122"/>
      <c r="L3" s="122"/>
      <c r="M3" s="122"/>
      <c r="N3" s="122"/>
      <c r="O3" s="122"/>
      <c r="P3" s="18"/>
    </row>
    <row r="4" spans="1:16" ht="6.75" customHeight="1">
      <c r="A4" s="9"/>
      <c r="B4" s="10"/>
      <c r="C4" s="10"/>
      <c r="D4" s="10"/>
      <c r="E4" s="10"/>
      <c r="F4" s="10"/>
      <c r="G4" s="10"/>
      <c r="H4" s="10"/>
      <c r="I4" s="10"/>
      <c r="J4" s="10"/>
      <c r="K4" s="10"/>
      <c r="L4" s="10"/>
      <c r="M4" s="10"/>
      <c r="N4" s="10"/>
      <c r="O4" s="10"/>
      <c r="P4" s="11"/>
    </row>
    <row r="5" spans="1:16" ht="20.25" customHeight="1">
      <c r="A5" s="1"/>
      <c r="B5" s="2"/>
      <c r="C5" s="2"/>
      <c r="D5" s="2"/>
      <c r="E5" s="2"/>
      <c r="F5" s="13"/>
      <c r="G5" s="13"/>
      <c r="H5" s="13"/>
      <c r="I5" s="13"/>
      <c r="J5" s="13"/>
      <c r="K5" s="13"/>
      <c r="L5" s="13"/>
      <c r="M5" s="13"/>
      <c r="N5" s="2"/>
      <c r="O5" s="2"/>
      <c r="P5" s="5"/>
    </row>
    <row r="6" spans="1:16">
      <c r="A6" s="1"/>
      <c r="B6" s="2"/>
      <c r="C6" s="2"/>
      <c r="D6" s="2"/>
      <c r="E6" s="2"/>
      <c r="F6" s="105"/>
      <c r="G6" s="105"/>
      <c r="H6" s="105"/>
      <c r="I6" s="105"/>
      <c r="J6" s="105"/>
      <c r="K6" s="105"/>
      <c r="L6" s="105"/>
      <c r="M6" s="105"/>
      <c r="N6" s="2"/>
      <c r="O6" s="2"/>
      <c r="P6" s="5"/>
    </row>
    <row r="7" spans="1:16">
      <c r="A7" s="1"/>
      <c r="B7" s="2"/>
      <c r="C7" s="2"/>
      <c r="D7" s="2"/>
      <c r="E7" s="35"/>
      <c r="F7" s="36"/>
      <c r="G7" s="36"/>
      <c r="H7" s="36"/>
      <c r="I7" s="36"/>
      <c r="J7" s="36"/>
      <c r="K7" s="36"/>
      <c r="L7" s="36"/>
      <c r="M7" s="36"/>
      <c r="N7" s="37"/>
      <c r="O7" s="2"/>
      <c r="P7" s="5"/>
    </row>
    <row r="8" spans="1:16">
      <c r="A8" s="1"/>
      <c r="B8" s="2"/>
      <c r="C8" s="2"/>
      <c r="D8" s="2"/>
      <c r="E8" s="38"/>
      <c r="F8" s="123"/>
      <c r="G8" s="123"/>
      <c r="H8" s="123"/>
      <c r="I8" s="123"/>
      <c r="J8" s="123"/>
      <c r="K8" s="123"/>
      <c r="L8" s="123"/>
      <c r="M8" s="123"/>
      <c r="N8" s="39"/>
      <c r="O8" s="2"/>
      <c r="P8" s="5"/>
    </row>
    <row r="9" spans="1:16">
      <c r="A9" s="1"/>
      <c r="B9" s="2"/>
      <c r="C9" s="2"/>
      <c r="D9" s="2"/>
      <c r="E9" s="38"/>
      <c r="F9" s="104"/>
      <c r="G9" s="104"/>
      <c r="H9" s="104"/>
      <c r="I9" s="104"/>
      <c r="J9" s="104"/>
      <c r="K9" s="104"/>
      <c r="L9" s="104"/>
      <c r="M9" s="104"/>
      <c r="N9" s="39"/>
      <c r="O9" s="2"/>
      <c r="P9" s="5"/>
    </row>
    <row r="10" spans="1:16">
      <c r="A10" s="1"/>
      <c r="B10" s="2"/>
      <c r="C10" s="2"/>
      <c r="D10" s="2"/>
      <c r="E10" s="38"/>
      <c r="F10" s="104"/>
      <c r="G10" s="104"/>
      <c r="H10" s="104"/>
      <c r="I10" s="104"/>
      <c r="J10" s="104"/>
      <c r="K10" s="104"/>
      <c r="L10" s="104"/>
      <c r="M10" s="104"/>
      <c r="N10" s="39"/>
      <c r="O10" s="2"/>
      <c r="P10" s="5"/>
    </row>
    <row r="11" spans="1:16">
      <c r="A11" s="1"/>
      <c r="B11" s="2"/>
      <c r="C11" s="2"/>
      <c r="D11" s="2"/>
      <c r="E11" s="38"/>
      <c r="F11" s="104"/>
      <c r="G11" s="104"/>
      <c r="H11" s="104"/>
      <c r="I11" s="104"/>
      <c r="J11" s="104"/>
      <c r="K11" s="104"/>
      <c r="L11" s="104"/>
      <c r="M11" s="104"/>
      <c r="N11" s="39"/>
      <c r="O11" s="2"/>
      <c r="P11" s="5"/>
    </row>
    <row r="12" spans="1:16">
      <c r="A12" s="1"/>
      <c r="B12" s="2"/>
      <c r="C12" s="2"/>
      <c r="D12" s="2"/>
      <c r="E12" s="38"/>
      <c r="F12" s="104"/>
      <c r="G12" s="104"/>
      <c r="H12" s="104"/>
      <c r="I12" s="104"/>
      <c r="J12" s="104"/>
      <c r="K12" s="104"/>
      <c r="L12" s="104"/>
      <c r="M12" s="104"/>
      <c r="N12" s="39"/>
      <c r="O12" s="2"/>
      <c r="P12" s="5"/>
    </row>
    <row r="13" spans="1:16">
      <c r="A13" s="1"/>
      <c r="B13" s="2"/>
      <c r="C13" s="2"/>
      <c r="D13" s="2"/>
      <c r="E13" s="38"/>
      <c r="F13" s="104"/>
      <c r="G13" s="104"/>
      <c r="H13" s="104"/>
      <c r="I13" s="104"/>
      <c r="J13" s="104"/>
      <c r="K13" s="104"/>
      <c r="L13" s="104"/>
      <c r="M13" s="104"/>
      <c r="N13" s="39"/>
      <c r="O13" s="2"/>
      <c r="P13" s="5"/>
    </row>
    <row r="14" spans="1:16">
      <c r="A14" s="1"/>
      <c r="B14" s="2"/>
      <c r="C14" s="2"/>
      <c r="D14" s="2"/>
      <c r="E14" s="38"/>
      <c r="F14" s="40"/>
      <c r="G14" s="40"/>
      <c r="H14" s="40"/>
      <c r="I14" s="40"/>
      <c r="J14" s="40"/>
      <c r="K14" s="40"/>
      <c r="L14" s="40"/>
      <c r="M14" s="40"/>
      <c r="N14" s="39"/>
      <c r="O14" s="2"/>
      <c r="P14" s="5"/>
    </row>
    <row r="15" spans="1:16">
      <c r="A15" s="1"/>
      <c r="B15" s="2"/>
      <c r="C15" s="2"/>
      <c r="D15" s="2"/>
      <c r="E15" s="38"/>
      <c r="F15" s="40"/>
      <c r="G15" s="40"/>
      <c r="H15" s="40"/>
      <c r="I15" s="40"/>
      <c r="J15" s="40"/>
      <c r="K15" s="40"/>
      <c r="L15" s="40"/>
      <c r="M15" s="40"/>
      <c r="N15" s="39"/>
      <c r="O15" s="2"/>
      <c r="P15" s="5"/>
    </row>
    <row r="16" spans="1:16">
      <c r="A16" s="1"/>
      <c r="B16" s="2"/>
      <c r="C16" s="2"/>
      <c r="D16" s="2"/>
      <c r="E16" s="38"/>
      <c r="F16" s="104"/>
      <c r="G16" s="104"/>
      <c r="H16" s="104"/>
      <c r="I16" s="104"/>
      <c r="J16" s="104"/>
      <c r="K16" s="104"/>
      <c r="L16" s="104"/>
      <c r="M16" s="104"/>
      <c r="N16" s="39"/>
      <c r="O16" s="2"/>
      <c r="P16" s="5"/>
    </row>
    <row r="17" spans="1:16">
      <c r="A17" s="1"/>
      <c r="B17" s="2"/>
      <c r="C17" s="2"/>
      <c r="D17" s="2"/>
      <c r="E17" s="38"/>
      <c r="F17" s="104"/>
      <c r="G17" s="104"/>
      <c r="H17" s="104"/>
      <c r="I17" s="104"/>
      <c r="J17" s="104"/>
      <c r="K17" s="104"/>
      <c r="L17" s="104"/>
      <c r="M17" s="104"/>
      <c r="N17" s="39"/>
      <c r="O17" s="2"/>
      <c r="P17" s="5"/>
    </row>
    <row r="18" spans="1:16">
      <c r="A18" s="1"/>
      <c r="B18" s="2"/>
      <c r="C18" s="2"/>
      <c r="D18" s="2"/>
      <c r="E18" s="38"/>
      <c r="F18" s="104"/>
      <c r="G18" s="104"/>
      <c r="H18" s="104"/>
      <c r="I18" s="104"/>
      <c r="J18" s="104"/>
      <c r="K18" s="104"/>
      <c r="L18" s="104"/>
      <c r="M18" s="104"/>
      <c r="N18" s="39"/>
      <c r="O18" s="2"/>
      <c r="P18" s="5"/>
    </row>
    <row r="19" spans="1:16">
      <c r="A19" s="1"/>
      <c r="B19" s="2"/>
      <c r="C19" s="2"/>
      <c r="D19" s="2"/>
      <c r="E19" s="38"/>
      <c r="F19" s="40"/>
      <c r="G19" s="40"/>
      <c r="H19" s="40"/>
      <c r="I19" s="40"/>
      <c r="J19" s="40"/>
      <c r="K19" s="40"/>
      <c r="L19" s="40"/>
      <c r="M19" s="40"/>
      <c r="N19" s="39"/>
      <c r="O19" s="2"/>
      <c r="P19" s="5"/>
    </row>
    <row r="20" spans="1:16">
      <c r="A20" s="1"/>
      <c r="B20" s="2"/>
      <c r="C20" s="2"/>
      <c r="D20" s="2"/>
      <c r="E20" s="38"/>
      <c r="F20" s="40"/>
      <c r="G20" s="40"/>
      <c r="H20" s="40"/>
      <c r="I20" s="40"/>
      <c r="J20" s="40"/>
      <c r="K20" s="40"/>
      <c r="L20" s="40"/>
      <c r="M20" s="40"/>
      <c r="N20" s="39"/>
      <c r="O20" s="2"/>
      <c r="P20" s="5"/>
    </row>
    <row r="21" spans="1:16">
      <c r="A21" s="1"/>
      <c r="B21" s="2"/>
      <c r="C21" s="2"/>
      <c r="D21" s="2"/>
      <c r="E21" s="38"/>
      <c r="F21" s="40"/>
      <c r="G21" s="40"/>
      <c r="H21" s="40"/>
      <c r="I21" s="40"/>
      <c r="J21" s="40"/>
      <c r="K21" s="40"/>
      <c r="L21" s="40"/>
      <c r="M21" s="40"/>
      <c r="N21" s="39"/>
      <c r="O21" s="2"/>
      <c r="P21" s="5"/>
    </row>
    <row r="22" spans="1:16" ht="24.75" customHeight="1">
      <c r="A22" s="1"/>
      <c r="B22" s="2"/>
      <c r="C22" s="2"/>
      <c r="D22" s="2"/>
      <c r="E22" s="38"/>
      <c r="F22" s="104"/>
      <c r="G22" s="104"/>
      <c r="H22" s="104"/>
      <c r="I22" s="104"/>
      <c r="J22" s="104"/>
      <c r="K22" s="104"/>
      <c r="L22" s="104"/>
      <c r="M22" s="104"/>
      <c r="N22" s="39"/>
      <c r="O22" s="2"/>
      <c r="P22" s="5"/>
    </row>
    <row r="23" spans="1:16" ht="14.25" customHeight="1">
      <c r="A23" s="1"/>
      <c r="B23" s="2"/>
      <c r="C23" s="2"/>
      <c r="D23" s="2"/>
      <c r="E23" s="106"/>
      <c r="F23" s="107"/>
      <c r="G23" s="107"/>
      <c r="H23" s="107"/>
      <c r="I23" s="107"/>
      <c r="J23" s="107"/>
      <c r="K23" s="107"/>
      <c r="L23" s="107"/>
      <c r="M23" s="107"/>
      <c r="N23" s="108"/>
      <c r="O23" s="2"/>
      <c r="P23" s="5"/>
    </row>
    <row r="24" spans="1:16">
      <c r="A24" s="1"/>
      <c r="B24" s="2"/>
      <c r="C24" s="2"/>
      <c r="D24" s="2"/>
      <c r="E24" s="2"/>
      <c r="F24" s="12"/>
      <c r="G24" s="12"/>
      <c r="H24" s="12"/>
      <c r="I24" s="12"/>
      <c r="J24" s="12"/>
      <c r="K24" s="12"/>
      <c r="L24" s="12"/>
      <c r="M24" s="12"/>
      <c r="N24" s="2"/>
      <c r="O24" s="2"/>
      <c r="P24" s="5"/>
    </row>
    <row r="25" spans="1:16">
      <c r="A25" s="1"/>
      <c r="B25" s="2"/>
      <c r="C25" s="2"/>
      <c r="D25" s="109" t="s">
        <v>282</v>
      </c>
      <c r="E25" s="110"/>
      <c r="F25" s="110"/>
      <c r="G25" s="110"/>
      <c r="H25" s="110"/>
      <c r="I25" s="110"/>
      <c r="J25" s="110"/>
      <c r="K25" s="110"/>
      <c r="L25" s="110"/>
      <c r="M25" s="110"/>
      <c r="N25" s="110"/>
      <c r="O25" s="111"/>
      <c r="P25" s="5"/>
    </row>
    <row r="26" spans="1:16">
      <c r="A26" s="1"/>
      <c r="B26" s="2"/>
      <c r="C26" s="2"/>
      <c r="D26" s="112"/>
      <c r="E26" s="113"/>
      <c r="F26" s="113"/>
      <c r="G26" s="113"/>
      <c r="H26" s="113"/>
      <c r="I26" s="113"/>
      <c r="J26" s="113"/>
      <c r="K26" s="113"/>
      <c r="L26" s="113"/>
      <c r="M26" s="113"/>
      <c r="N26" s="113"/>
      <c r="O26" s="114"/>
      <c r="P26" s="5"/>
    </row>
    <row r="27" spans="1:16">
      <c r="A27" s="1"/>
      <c r="B27" s="2"/>
      <c r="C27" s="2"/>
      <c r="D27" s="112"/>
      <c r="E27" s="113"/>
      <c r="F27" s="113"/>
      <c r="G27" s="113"/>
      <c r="H27" s="113"/>
      <c r="I27" s="113"/>
      <c r="J27" s="113"/>
      <c r="K27" s="113"/>
      <c r="L27" s="113"/>
      <c r="M27" s="113"/>
      <c r="N27" s="113"/>
      <c r="O27" s="114"/>
      <c r="P27" s="5"/>
    </row>
    <row r="28" spans="1:16">
      <c r="A28" s="1"/>
      <c r="B28" s="2"/>
      <c r="C28" s="2"/>
      <c r="D28" s="115"/>
      <c r="E28" s="116"/>
      <c r="F28" s="116"/>
      <c r="G28" s="116"/>
      <c r="H28" s="116"/>
      <c r="I28" s="116"/>
      <c r="J28" s="116"/>
      <c r="K28" s="116"/>
      <c r="L28" s="116"/>
      <c r="M28" s="116"/>
      <c r="N28" s="116"/>
      <c r="O28" s="117"/>
      <c r="P28" s="5"/>
    </row>
    <row r="29" spans="1:16">
      <c r="A29" s="1"/>
      <c r="B29" s="2"/>
      <c r="C29" s="2"/>
      <c r="D29" s="2"/>
      <c r="E29" s="2"/>
      <c r="F29" s="105"/>
      <c r="G29" s="105"/>
      <c r="H29" s="105"/>
      <c r="I29" s="105"/>
      <c r="J29" s="105"/>
      <c r="K29" s="105"/>
      <c r="L29" s="105"/>
      <c r="M29" s="105"/>
      <c r="N29" s="2"/>
      <c r="O29" s="2"/>
      <c r="P29" s="5"/>
    </row>
    <row r="30" spans="1:16">
      <c r="A30" s="1"/>
      <c r="B30" s="2"/>
      <c r="C30" s="2"/>
      <c r="D30" s="2"/>
      <c r="E30" s="2"/>
      <c r="F30" s="105"/>
      <c r="G30" s="105"/>
      <c r="H30" s="105"/>
      <c r="I30" s="105"/>
      <c r="J30" s="105"/>
      <c r="K30" s="105"/>
      <c r="L30" s="105"/>
      <c r="M30" s="105"/>
      <c r="N30" s="2"/>
      <c r="O30" s="2"/>
      <c r="P30" s="5"/>
    </row>
    <row r="31" spans="1:16">
      <c r="A31" s="3"/>
      <c r="B31" s="4"/>
      <c r="C31" s="4"/>
      <c r="D31" s="4"/>
      <c r="E31" s="4"/>
      <c r="F31" s="4"/>
      <c r="G31" s="4"/>
      <c r="H31" s="4"/>
      <c r="I31" s="4"/>
      <c r="J31" s="4"/>
      <c r="K31" s="4"/>
      <c r="L31" s="4"/>
      <c r="M31" s="4"/>
      <c r="N31" s="4"/>
      <c r="O31" s="4"/>
      <c r="P31" s="6"/>
    </row>
  </sheetData>
  <dataConsolidate/>
  <mergeCells count="17">
    <mergeCell ref="A2:P2"/>
    <mergeCell ref="A3:O3"/>
    <mergeCell ref="F6:M6"/>
    <mergeCell ref="F8:M8"/>
    <mergeCell ref="F9:M9"/>
    <mergeCell ref="F10:M10"/>
    <mergeCell ref="F11:M11"/>
    <mergeCell ref="F12:M12"/>
    <mergeCell ref="F29:M29"/>
    <mergeCell ref="F30:M30"/>
    <mergeCell ref="E23:N23"/>
    <mergeCell ref="D25:O28"/>
    <mergeCell ref="F13:M13"/>
    <mergeCell ref="F16:M16"/>
    <mergeCell ref="F17:M17"/>
    <mergeCell ref="F18:M18"/>
    <mergeCell ref="F22:M22"/>
  </mergeCells>
  <pageMargins left="0.25" right="0.25" top="0.80208333333333337" bottom="0.75" header="0.3" footer="0.3"/>
  <pageSetup paperSize="9" scale="87" orientation="landscape" r:id="rId1"/>
  <headerFooter>
    <oddFooter xml:space="preserve">&amp;L&amp;10
&amp;R&amp;10استبيان تقييم مكافحه الفساد و الرشوة لمجموعة الامتثال لمكافحة الجرائم المالية في منطقة الشرق الأوسط وشمال إفريقيا - 2020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rightToLeft="1" view="pageLayout" topLeftCell="A10" zoomScale="150" zoomScaleNormal="100" zoomScalePageLayoutView="150" workbookViewId="0">
      <selection activeCell="C10" sqref="C10"/>
    </sheetView>
  </sheetViews>
  <sheetFormatPr defaultColWidth="11.42578125" defaultRowHeight="15"/>
  <cols>
    <col min="1" max="1" width="6.28515625" customWidth="1"/>
    <col min="2" max="4" width="8.7109375" customWidth="1"/>
    <col min="5" max="5" width="15" customWidth="1"/>
    <col min="6" max="6" width="4.140625" customWidth="1"/>
    <col min="7" max="8" width="4.42578125" customWidth="1"/>
    <col min="9" max="9" width="8.7109375" customWidth="1"/>
    <col min="10" max="10" width="10.42578125" bestFit="1" customWidth="1"/>
    <col min="11" max="11" width="9.42578125" bestFit="1" customWidth="1"/>
    <col min="12" max="12" width="8.7109375" customWidth="1"/>
    <col min="13" max="13" width="15.140625" customWidth="1"/>
    <col min="14" max="14" width="12.28515625" customWidth="1"/>
    <col min="15" max="256" width="8.7109375" customWidth="1"/>
  </cols>
  <sheetData>
    <row r="1" spans="1:14" ht="44.25" customHeight="1">
      <c r="A1" s="133"/>
      <c r="B1" s="133"/>
      <c r="C1" s="133"/>
      <c r="D1" s="133"/>
      <c r="E1" s="133"/>
      <c r="F1" s="133"/>
      <c r="G1" s="133"/>
      <c r="H1" s="133"/>
      <c r="I1" s="133"/>
      <c r="J1" s="133"/>
      <c r="K1" s="133"/>
      <c r="L1" s="133"/>
      <c r="M1" s="133"/>
      <c r="N1" s="133"/>
    </row>
    <row r="2" spans="1:14" ht="24" customHeight="1">
      <c r="A2" s="137" t="s">
        <v>167</v>
      </c>
      <c r="B2" s="138"/>
      <c r="C2" s="138"/>
      <c r="D2" s="138"/>
      <c r="E2" s="138"/>
      <c r="F2" s="138"/>
      <c r="G2" s="138"/>
      <c r="H2" s="138"/>
      <c r="I2" s="138"/>
      <c r="J2" s="138"/>
      <c r="K2" s="138"/>
      <c r="L2" s="138"/>
      <c r="M2" s="138"/>
      <c r="N2" s="139"/>
    </row>
    <row r="3" spans="1:14" ht="6" customHeight="1">
      <c r="A3" s="140"/>
      <c r="B3" s="141"/>
      <c r="C3" s="141"/>
      <c r="D3" s="141"/>
      <c r="E3" s="141"/>
      <c r="F3" s="141"/>
      <c r="G3" s="141"/>
      <c r="H3" s="141"/>
      <c r="I3" s="141"/>
      <c r="J3" s="141"/>
      <c r="K3" s="141"/>
      <c r="L3" s="141"/>
      <c r="M3" s="141"/>
      <c r="N3" s="7"/>
    </row>
    <row r="4" spans="1:14" ht="6.75" customHeight="1">
      <c r="A4" s="9"/>
      <c r="B4" s="10"/>
      <c r="C4" s="10"/>
      <c r="D4" s="10"/>
      <c r="E4" s="10"/>
      <c r="F4" s="10"/>
      <c r="G4" s="10"/>
      <c r="H4" s="10"/>
      <c r="I4" s="10"/>
      <c r="J4" s="10"/>
      <c r="K4" s="10"/>
      <c r="L4" s="10"/>
      <c r="M4" s="11"/>
      <c r="N4" s="41"/>
    </row>
    <row r="5" spans="1:14" ht="20.25" customHeight="1">
      <c r="A5" s="1"/>
      <c r="B5" s="2"/>
      <c r="C5" s="2"/>
      <c r="D5" s="142" t="s">
        <v>168</v>
      </c>
      <c r="E5" s="143"/>
      <c r="F5" s="143"/>
      <c r="G5" s="143"/>
      <c r="H5" s="143"/>
      <c r="I5" s="143"/>
      <c r="J5" s="143"/>
      <c r="K5" s="144"/>
      <c r="L5" s="2"/>
      <c r="M5" s="5"/>
      <c r="N5" s="41"/>
    </row>
    <row r="6" spans="1:14">
      <c r="A6" s="1"/>
      <c r="B6" s="2"/>
      <c r="C6" s="2"/>
      <c r="D6" s="145" t="s">
        <v>312</v>
      </c>
      <c r="E6" s="146"/>
      <c r="F6" s="146"/>
      <c r="G6" s="146"/>
      <c r="H6" s="146"/>
      <c r="I6" s="146"/>
      <c r="J6" s="146"/>
      <c r="K6" s="147"/>
      <c r="L6" s="2"/>
      <c r="M6" s="5"/>
      <c r="N6" s="41"/>
    </row>
    <row r="7" spans="1:14">
      <c r="A7" s="1"/>
      <c r="B7" s="2"/>
      <c r="C7" s="2"/>
      <c r="D7" s="124" t="s">
        <v>177</v>
      </c>
      <c r="E7" s="125"/>
      <c r="F7" s="125"/>
      <c r="G7" s="125"/>
      <c r="H7" s="125"/>
      <c r="I7" s="125"/>
      <c r="J7" s="125"/>
      <c r="K7" s="129"/>
      <c r="L7" s="2"/>
      <c r="M7" s="5"/>
      <c r="N7" s="41"/>
    </row>
    <row r="8" spans="1:14">
      <c r="A8" s="1"/>
      <c r="B8" s="2"/>
      <c r="C8" s="2"/>
      <c r="D8" s="124" t="s">
        <v>175</v>
      </c>
      <c r="E8" s="125"/>
      <c r="F8" s="125"/>
      <c r="G8" s="125"/>
      <c r="H8" s="125"/>
      <c r="I8" s="125"/>
      <c r="J8" s="125"/>
      <c r="K8" s="129"/>
      <c r="L8" s="2"/>
      <c r="M8" s="5"/>
      <c r="N8" s="41"/>
    </row>
    <row r="9" spans="1:14">
      <c r="A9" s="1"/>
      <c r="B9" s="2"/>
      <c r="C9" s="2"/>
      <c r="D9" s="124" t="s">
        <v>176</v>
      </c>
      <c r="E9" s="125"/>
      <c r="F9" s="102"/>
      <c r="G9" s="102"/>
      <c r="H9" s="102"/>
      <c r="I9" s="102"/>
      <c r="J9" s="102"/>
      <c r="K9" s="103"/>
      <c r="L9" s="2"/>
      <c r="M9" s="5"/>
      <c r="N9" s="41"/>
    </row>
    <row r="10" spans="1:14">
      <c r="A10" s="1"/>
      <c r="B10" s="2"/>
      <c r="C10" s="2"/>
      <c r="D10" s="134" t="s">
        <v>313</v>
      </c>
      <c r="E10" s="135"/>
      <c r="F10" s="135"/>
      <c r="G10" s="135"/>
      <c r="H10" s="135"/>
      <c r="I10" s="135"/>
      <c r="J10" s="135"/>
      <c r="K10" s="136"/>
      <c r="L10" s="2"/>
      <c r="M10" s="5"/>
      <c r="N10" s="41"/>
    </row>
    <row r="11" spans="1:14">
      <c r="A11" s="1"/>
      <c r="B11" s="2"/>
      <c r="C11" s="2"/>
      <c r="D11" s="148" t="s">
        <v>178</v>
      </c>
      <c r="E11" s="149"/>
      <c r="F11" s="149"/>
      <c r="G11" s="149"/>
      <c r="H11" s="149"/>
      <c r="I11" s="149"/>
      <c r="J11" s="149"/>
      <c r="K11" s="150"/>
      <c r="L11" s="2"/>
      <c r="M11" s="5"/>
      <c r="N11" s="41"/>
    </row>
    <row r="12" spans="1:14">
      <c r="A12" s="1"/>
      <c r="B12" s="2"/>
      <c r="C12" s="2"/>
      <c r="D12" s="145" t="s">
        <v>179</v>
      </c>
      <c r="E12" s="146"/>
      <c r="F12" s="146"/>
      <c r="G12" s="146"/>
      <c r="H12" s="146"/>
      <c r="I12" s="146"/>
      <c r="J12" s="146"/>
      <c r="K12" s="147"/>
      <c r="L12" s="2"/>
      <c r="M12" s="5"/>
      <c r="N12" s="41"/>
    </row>
    <row r="13" spans="1:14">
      <c r="A13" s="1"/>
      <c r="B13" s="2"/>
      <c r="C13" s="2"/>
      <c r="D13" s="130" t="s">
        <v>221</v>
      </c>
      <c r="E13" s="131"/>
      <c r="F13" s="131"/>
      <c r="G13" s="131"/>
      <c r="H13" s="131"/>
      <c r="I13" s="131"/>
      <c r="J13" s="131"/>
      <c r="K13" s="132"/>
      <c r="L13" s="2"/>
      <c r="M13" s="5"/>
      <c r="N13" s="41"/>
    </row>
    <row r="14" spans="1:14">
      <c r="A14" s="1"/>
      <c r="B14" s="2"/>
      <c r="C14" s="2"/>
      <c r="D14" s="124" t="s">
        <v>181</v>
      </c>
      <c r="E14" s="125"/>
      <c r="F14" s="125"/>
      <c r="G14" s="125"/>
      <c r="H14" s="125"/>
      <c r="I14" s="125"/>
      <c r="J14" s="125"/>
      <c r="K14" s="129"/>
      <c r="L14" s="2"/>
      <c r="M14" s="5"/>
      <c r="N14" s="41"/>
    </row>
    <row r="15" spans="1:14">
      <c r="A15" s="1"/>
      <c r="B15" s="2"/>
      <c r="C15" s="2"/>
      <c r="D15" s="124" t="s">
        <v>182</v>
      </c>
      <c r="E15" s="125"/>
      <c r="F15" s="125"/>
      <c r="G15" s="125"/>
      <c r="H15" s="125"/>
      <c r="I15" s="125"/>
      <c r="J15" s="125"/>
      <c r="K15" s="129"/>
      <c r="L15" s="2"/>
      <c r="M15" s="5"/>
      <c r="N15" s="41"/>
    </row>
    <row r="16" spans="1:14">
      <c r="A16" s="1"/>
      <c r="B16" s="2"/>
      <c r="C16" s="2"/>
      <c r="D16" s="124" t="s">
        <v>183</v>
      </c>
      <c r="E16" s="125"/>
      <c r="F16" s="125"/>
      <c r="G16" s="125"/>
      <c r="H16" s="125"/>
      <c r="I16" s="125"/>
      <c r="J16" s="125"/>
      <c r="K16" s="129"/>
      <c r="L16" s="2"/>
      <c r="M16" s="5"/>
      <c r="N16" s="41"/>
    </row>
    <row r="17" spans="1:14">
      <c r="A17" s="1"/>
      <c r="B17" s="2"/>
      <c r="C17" s="2"/>
      <c r="D17" s="124" t="s">
        <v>184</v>
      </c>
      <c r="E17" s="125"/>
      <c r="F17" s="125"/>
      <c r="G17" s="125"/>
      <c r="H17" s="125"/>
      <c r="I17" s="125"/>
      <c r="J17" s="125"/>
      <c r="K17" s="129"/>
      <c r="L17" s="2"/>
      <c r="M17" s="5"/>
      <c r="N17" s="41"/>
    </row>
    <row r="18" spans="1:14">
      <c r="A18" s="1"/>
      <c r="B18" s="2"/>
      <c r="C18" s="2"/>
      <c r="D18" s="126" t="s">
        <v>185</v>
      </c>
      <c r="E18" s="127"/>
      <c r="F18" s="127"/>
      <c r="G18" s="127"/>
      <c r="H18" s="127"/>
      <c r="I18" s="127"/>
      <c r="J18" s="127"/>
      <c r="K18" s="128"/>
      <c r="L18" s="2"/>
      <c r="M18" s="5"/>
      <c r="N18" s="41"/>
    </row>
    <row r="19" spans="1:14">
      <c r="A19" s="1"/>
      <c r="B19" s="2"/>
      <c r="C19" s="2"/>
      <c r="D19" s="124" t="s">
        <v>283</v>
      </c>
      <c r="E19" s="125"/>
      <c r="F19" s="125"/>
      <c r="G19" s="125"/>
      <c r="H19" s="125"/>
      <c r="I19" s="125"/>
      <c r="J19" s="125"/>
      <c r="K19" s="129"/>
      <c r="L19" s="2"/>
      <c r="M19" s="5"/>
      <c r="N19" s="41"/>
    </row>
    <row r="20" spans="1:14">
      <c r="A20" s="1"/>
      <c r="B20" s="2"/>
      <c r="C20" s="2"/>
      <c r="D20" s="124" t="s">
        <v>186</v>
      </c>
      <c r="E20" s="125"/>
      <c r="F20" s="125"/>
      <c r="G20" s="125"/>
      <c r="H20" s="125"/>
      <c r="I20" s="125"/>
      <c r="J20" s="125"/>
      <c r="K20" s="129"/>
      <c r="L20" s="2"/>
      <c r="M20" s="5"/>
      <c r="N20" s="41"/>
    </row>
    <row r="21" spans="1:14">
      <c r="A21" s="1"/>
      <c r="B21" s="2"/>
      <c r="C21" s="2"/>
      <c r="D21" s="124" t="s">
        <v>222</v>
      </c>
      <c r="E21" s="125"/>
      <c r="F21" s="125"/>
      <c r="G21" s="125"/>
      <c r="H21" s="125"/>
      <c r="I21" s="125"/>
      <c r="J21" s="125"/>
      <c r="K21" s="129"/>
      <c r="L21" s="2"/>
      <c r="M21" s="5"/>
      <c r="N21" s="41"/>
    </row>
    <row r="22" spans="1:14">
      <c r="A22" s="1"/>
      <c r="B22" s="2"/>
      <c r="C22" s="2"/>
      <c r="D22" s="124" t="s">
        <v>187</v>
      </c>
      <c r="E22" s="125"/>
      <c r="F22" s="125"/>
      <c r="G22" s="125"/>
      <c r="H22" s="125"/>
      <c r="I22" s="125"/>
      <c r="J22" s="125"/>
      <c r="K22" s="129"/>
      <c r="L22" s="2"/>
      <c r="M22" s="5"/>
      <c r="N22" s="41"/>
    </row>
    <row r="23" spans="1:14">
      <c r="A23" s="1"/>
      <c r="B23" s="2"/>
      <c r="C23" s="2"/>
      <c r="D23" s="124" t="s">
        <v>188</v>
      </c>
      <c r="E23" s="125"/>
      <c r="F23" s="125"/>
      <c r="G23" s="125"/>
      <c r="H23" s="125"/>
      <c r="I23" s="125"/>
      <c r="J23" s="125"/>
      <c r="K23" s="129"/>
      <c r="L23" s="2"/>
      <c r="M23" s="5"/>
      <c r="N23" s="41"/>
    </row>
    <row r="24" spans="1:14">
      <c r="A24" s="1"/>
      <c r="B24" s="2"/>
      <c r="C24" s="2"/>
      <c r="D24" s="124" t="s">
        <v>311</v>
      </c>
      <c r="E24" s="125"/>
      <c r="F24" s="125"/>
      <c r="G24" s="125"/>
      <c r="H24" s="125"/>
      <c r="I24" s="125"/>
      <c r="J24" s="125"/>
      <c r="K24" s="129"/>
      <c r="L24" s="2"/>
      <c r="M24" s="5"/>
      <c r="N24" s="41"/>
    </row>
    <row r="25" spans="1:14">
      <c r="A25" s="1"/>
      <c r="B25" s="2"/>
      <c r="C25" s="2"/>
      <c r="D25" s="124" t="s">
        <v>189</v>
      </c>
      <c r="E25" s="125"/>
      <c r="F25" s="125"/>
      <c r="G25" s="125"/>
      <c r="H25" s="125"/>
      <c r="I25" s="125"/>
      <c r="J25" s="125"/>
      <c r="K25" s="129"/>
      <c r="L25" s="2"/>
      <c r="M25" s="5"/>
      <c r="N25" s="41"/>
    </row>
    <row r="26" spans="1:14">
      <c r="A26" s="1"/>
      <c r="B26" s="2"/>
      <c r="C26" s="2"/>
      <c r="D26" s="134" t="s">
        <v>190</v>
      </c>
      <c r="E26" s="135"/>
      <c r="F26" s="135"/>
      <c r="G26" s="135"/>
      <c r="H26" s="135"/>
      <c r="I26" s="135"/>
      <c r="J26" s="135"/>
      <c r="K26" s="136"/>
      <c r="L26" s="2"/>
      <c r="M26" s="5"/>
      <c r="N26" s="41"/>
    </row>
    <row r="27" spans="1:14">
      <c r="A27" s="3"/>
      <c r="B27" s="4"/>
      <c r="C27" s="4"/>
      <c r="D27" s="4"/>
      <c r="E27" s="4"/>
      <c r="F27" s="4"/>
      <c r="G27" s="4"/>
      <c r="H27" s="4"/>
      <c r="I27" s="4"/>
      <c r="J27" s="4"/>
      <c r="K27" s="4"/>
      <c r="L27" s="4"/>
      <c r="M27" s="6"/>
      <c r="N27" s="41"/>
    </row>
  </sheetData>
  <dataConsolidate/>
  <mergeCells count="25">
    <mergeCell ref="A1:N1"/>
    <mergeCell ref="D23:K23"/>
    <mergeCell ref="D24:K24"/>
    <mergeCell ref="D25:K25"/>
    <mergeCell ref="D26:K26"/>
    <mergeCell ref="A2:N2"/>
    <mergeCell ref="A3:M3"/>
    <mergeCell ref="D5:K5"/>
    <mergeCell ref="D6:K6"/>
    <mergeCell ref="D7:K7"/>
    <mergeCell ref="D8:K8"/>
    <mergeCell ref="D10:K10"/>
    <mergeCell ref="D11:K11"/>
    <mergeCell ref="D22:K22"/>
    <mergeCell ref="D12:K12"/>
    <mergeCell ref="D19:K19"/>
    <mergeCell ref="D9:E9"/>
    <mergeCell ref="D18:K18"/>
    <mergeCell ref="D20:K20"/>
    <mergeCell ref="D21:K21"/>
    <mergeCell ref="D17:K17"/>
    <mergeCell ref="D13:K13"/>
    <mergeCell ref="D14:K14"/>
    <mergeCell ref="D15:K15"/>
    <mergeCell ref="D16:K16"/>
  </mergeCells>
  <pageMargins left="0.25" right="0.25" top="0.80208333333333337" bottom="0.75" header="0.3" footer="0.3"/>
  <pageSetup paperSize="9" scale="93" orientation="landscape" r:id="rId1"/>
  <headerFooter>
    <oddHeader xml:space="preserve">&amp;R&amp;8
</oddHeader>
    <oddFooter>&amp;Rاستبيان تقييم مكافحه الفساد و الرشوة لمجموعة الامتثال لمكافحة الجرائم المالية في منطقة الشرق الأوسط وشمال إفريقيا - 2020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rightToLeft="1" tabSelected="1" showWhiteSpace="0" view="pageLayout" zoomScaleNormal="100" workbookViewId="0">
      <selection activeCell="A21" sqref="A21"/>
    </sheetView>
  </sheetViews>
  <sheetFormatPr defaultColWidth="11.42578125" defaultRowHeight="15"/>
  <cols>
    <col min="1" max="1" width="16.7109375" customWidth="1"/>
    <col min="2" max="3" width="6.28515625" customWidth="1"/>
    <col min="4" max="4" width="7" customWidth="1"/>
    <col min="5" max="5" width="3.4257812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42578125" customWidth="1"/>
    <col min="15" max="15" width="6.140625" customWidth="1"/>
    <col min="16" max="16" width="15.140625" customWidth="1"/>
    <col min="17" max="17" width="12.28515625" customWidth="1"/>
    <col min="18" max="256" width="8.7109375" customWidth="1"/>
  </cols>
  <sheetData>
    <row r="1" spans="1:17" ht="45" customHeight="1">
      <c r="A1" s="133"/>
      <c r="B1" s="133"/>
      <c r="C1" s="133"/>
      <c r="D1" s="133"/>
      <c r="E1" s="133"/>
      <c r="F1" s="133"/>
      <c r="G1" s="133"/>
      <c r="H1" s="133"/>
      <c r="I1" s="133"/>
      <c r="J1" s="133"/>
      <c r="K1" s="133"/>
      <c r="L1" s="133"/>
      <c r="M1" s="133"/>
      <c r="N1" s="133"/>
      <c r="O1" s="133"/>
      <c r="P1" s="133"/>
      <c r="Q1" s="133"/>
    </row>
    <row r="2" spans="1:17" ht="27" customHeight="1">
      <c r="A2" s="137" t="s">
        <v>191</v>
      </c>
      <c r="B2" s="160"/>
      <c r="C2" s="160"/>
      <c r="D2" s="161"/>
      <c r="E2" s="161"/>
      <c r="F2" s="161"/>
      <c r="G2" s="161"/>
      <c r="H2" s="161"/>
      <c r="I2" s="161"/>
      <c r="J2" s="161"/>
      <c r="K2" s="161"/>
      <c r="L2" s="161"/>
      <c r="M2" s="161"/>
      <c r="N2" s="161"/>
      <c r="O2" s="161"/>
      <c r="P2" s="161"/>
      <c r="Q2" s="162"/>
    </row>
    <row r="3" spans="1:17" ht="6" customHeight="1">
      <c r="A3" s="121"/>
      <c r="B3" s="122"/>
      <c r="C3" s="122"/>
      <c r="D3" s="122"/>
      <c r="E3" s="122"/>
      <c r="F3" s="122"/>
      <c r="G3" s="122"/>
      <c r="H3" s="122"/>
      <c r="I3" s="122"/>
      <c r="J3" s="122"/>
      <c r="K3" s="122"/>
      <c r="L3" s="122"/>
      <c r="M3" s="122"/>
      <c r="N3" s="122"/>
      <c r="O3" s="122"/>
      <c r="P3" s="18"/>
      <c r="Q3" s="7"/>
    </row>
    <row r="4" spans="1:17" ht="13.5" customHeight="1">
      <c r="A4" s="9"/>
      <c r="B4" s="10"/>
      <c r="C4" s="10"/>
      <c r="D4" s="10"/>
      <c r="E4" s="10"/>
      <c r="F4" s="10"/>
      <c r="G4" s="10"/>
      <c r="H4" s="10"/>
      <c r="I4" s="10"/>
      <c r="J4" s="10"/>
      <c r="K4" s="10"/>
      <c r="L4" s="10"/>
      <c r="M4" s="10"/>
      <c r="N4" s="10"/>
      <c r="O4" s="10"/>
      <c r="P4" s="11"/>
      <c r="Q4" s="42"/>
    </row>
    <row r="5" spans="1:17" ht="25.5" customHeight="1">
      <c r="A5" s="101" t="s">
        <v>192</v>
      </c>
      <c r="B5" s="2"/>
      <c r="C5" s="2"/>
      <c r="D5" s="2"/>
      <c r="E5" s="2"/>
      <c r="F5" s="2"/>
      <c r="G5" s="2"/>
      <c r="H5" s="2"/>
      <c r="I5" s="2"/>
      <c r="J5" s="2"/>
      <c r="K5" s="2"/>
      <c r="L5" s="2"/>
      <c r="M5" s="2"/>
      <c r="N5" s="2"/>
      <c r="O5" s="2"/>
      <c r="P5" s="5"/>
      <c r="Q5" s="42"/>
    </row>
    <row r="6" spans="1:17" ht="58.5" customHeight="1">
      <c r="A6" s="154" t="s">
        <v>314</v>
      </c>
      <c r="B6" s="155"/>
      <c r="C6" s="155"/>
      <c r="D6" s="155"/>
      <c r="E6" s="155"/>
      <c r="F6" s="155"/>
      <c r="G6" s="155"/>
      <c r="H6" s="155"/>
      <c r="I6" s="155"/>
      <c r="J6" s="155"/>
      <c r="K6" s="155"/>
      <c r="L6" s="155"/>
      <c r="M6" s="155"/>
      <c r="N6" s="155"/>
      <c r="O6" s="155"/>
      <c r="P6" s="156"/>
      <c r="Q6" s="42"/>
    </row>
    <row r="7" spans="1:17" ht="21" customHeight="1">
      <c r="A7" s="101" t="s">
        <v>193</v>
      </c>
      <c r="B7" s="2"/>
      <c r="C7" s="2"/>
      <c r="D7" s="2"/>
      <c r="E7" s="2"/>
      <c r="F7" s="2"/>
      <c r="G7" s="2"/>
      <c r="H7" s="2"/>
      <c r="I7" s="2"/>
      <c r="J7" s="2"/>
      <c r="K7" s="2"/>
      <c r="L7" s="2"/>
      <c r="M7" s="2"/>
      <c r="N7" s="2"/>
      <c r="O7" s="2"/>
      <c r="P7" s="5"/>
      <c r="Q7" s="42"/>
    </row>
    <row r="8" spans="1:17" ht="84.75" customHeight="1">
      <c r="A8" s="157" t="s">
        <v>284</v>
      </c>
      <c r="B8" s="158"/>
      <c r="C8" s="158"/>
      <c r="D8" s="158"/>
      <c r="E8" s="158"/>
      <c r="F8" s="158"/>
      <c r="G8" s="158"/>
      <c r="H8" s="158"/>
      <c r="I8" s="158"/>
      <c r="J8" s="158"/>
      <c r="K8" s="158"/>
      <c r="L8" s="158"/>
      <c r="M8" s="158"/>
      <c r="N8" s="158"/>
      <c r="O8" s="158"/>
      <c r="P8" s="159"/>
      <c r="Q8" s="42"/>
    </row>
    <row r="9" spans="1:17" ht="20.25" customHeight="1">
      <c r="A9" s="101" t="s">
        <v>194</v>
      </c>
      <c r="B9" s="2"/>
      <c r="C9" s="2"/>
      <c r="D9" s="2"/>
      <c r="E9" s="2"/>
      <c r="F9" s="2"/>
      <c r="G9" s="2"/>
      <c r="H9" s="2"/>
      <c r="I9" s="2"/>
      <c r="J9" s="2"/>
      <c r="K9" s="2"/>
      <c r="L9" s="2"/>
      <c r="M9" s="2"/>
      <c r="N9" s="2"/>
      <c r="O9" s="2"/>
      <c r="P9" s="5"/>
      <c r="Q9" s="42"/>
    </row>
    <row r="10" spans="1:17" ht="45.75" customHeight="1">
      <c r="A10" s="151" t="s">
        <v>223</v>
      </c>
      <c r="B10" s="152"/>
      <c r="C10" s="152"/>
      <c r="D10" s="152"/>
      <c r="E10" s="152"/>
      <c r="F10" s="152"/>
      <c r="G10" s="152"/>
      <c r="H10" s="152"/>
      <c r="I10" s="152"/>
      <c r="J10" s="152"/>
      <c r="K10" s="152"/>
      <c r="L10" s="152"/>
      <c r="M10" s="152"/>
      <c r="N10" s="152"/>
      <c r="O10" s="152"/>
      <c r="P10" s="153"/>
      <c r="Q10" s="42"/>
    </row>
    <row r="11" spans="1:17" ht="20.25" customHeight="1">
      <c r="A11" s="95" t="s">
        <v>205</v>
      </c>
      <c r="B11" s="2"/>
      <c r="C11" s="2"/>
      <c r="D11" s="2"/>
      <c r="E11" s="2"/>
      <c r="F11" s="2"/>
      <c r="G11" s="2"/>
      <c r="H11" s="2"/>
      <c r="I11" s="2"/>
      <c r="J11" s="2"/>
      <c r="K11" s="2"/>
      <c r="L11" s="2"/>
      <c r="M11" s="2"/>
      <c r="N11" s="2"/>
      <c r="O11" s="2"/>
      <c r="P11" s="5"/>
      <c r="Q11" s="42"/>
    </row>
    <row r="12" spans="1:17" ht="87.75" customHeight="1">
      <c r="A12" s="151" t="s">
        <v>285</v>
      </c>
      <c r="B12" s="152"/>
      <c r="C12" s="152"/>
      <c r="D12" s="152"/>
      <c r="E12" s="152"/>
      <c r="F12" s="152"/>
      <c r="G12" s="152"/>
      <c r="H12" s="152"/>
      <c r="I12" s="152"/>
      <c r="J12" s="152"/>
      <c r="K12" s="152"/>
      <c r="L12" s="152"/>
      <c r="M12" s="152"/>
      <c r="N12" s="152"/>
      <c r="O12" s="152"/>
      <c r="P12" s="153"/>
      <c r="Q12" s="42"/>
    </row>
    <row r="13" spans="1:17">
      <c r="A13" s="3"/>
      <c r="B13" s="4"/>
      <c r="C13" s="4"/>
      <c r="D13" s="4"/>
      <c r="E13" s="4"/>
      <c r="F13" s="4"/>
      <c r="G13" s="4"/>
      <c r="H13" s="4"/>
      <c r="I13" s="4"/>
      <c r="J13" s="4"/>
      <c r="K13" s="4"/>
      <c r="L13" s="4"/>
      <c r="M13" s="4"/>
      <c r="N13" s="4"/>
      <c r="O13" s="4"/>
      <c r="P13" s="6"/>
      <c r="Q13" s="42"/>
    </row>
    <row r="16" spans="1:17">
      <c r="A16" t="s">
        <v>317</v>
      </c>
    </row>
  </sheetData>
  <dataConsolidate/>
  <mergeCells count="7">
    <mergeCell ref="A10:P10"/>
    <mergeCell ref="A12:P12"/>
    <mergeCell ref="A1:Q1"/>
    <mergeCell ref="A6:P6"/>
    <mergeCell ref="A8:P8"/>
    <mergeCell ref="A2:Q2"/>
    <mergeCell ref="A3:O3"/>
  </mergeCells>
  <pageMargins left="0.25" right="0.25" top="0.80208333333333304" bottom="0.75" header="0.3" footer="0.3"/>
  <pageSetup paperSize="9" scale="82" orientation="landscape" r:id="rId1"/>
  <headerFooter scaleWithDoc="0" alignWithMargins="0">
    <oddHeader xml:space="preserve">&amp;R&amp;8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rightToLeft="1" view="pageLayout" topLeftCell="B7" zoomScale="110" zoomScaleNormal="100" zoomScalePageLayoutView="110" workbookViewId="0">
      <selection activeCell="G6" sqref="G6"/>
    </sheetView>
  </sheetViews>
  <sheetFormatPr defaultColWidth="11.42578125" defaultRowHeight="15"/>
  <cols>
    <col min="1" max="2" width="6.28515625" customWidth="1"/>
    <col min="3" max="3" width="11.7109375" customWidth="1"/>
    <col min="4" max="4" width="6.28515625" customWidth="1"/>
    <col min="5" max="5" width="23.140625" customWidth="1"/>
    <col min="6" max="8" width="21.7109375" customWidth="1"/>
    <col min="9" max="9" width="22.42578125" customWidth="1"/>
    <col min="10" max="10" width="10.42578125" bestFit="1" customWidth="1"/>
    <col min="11" max="11" width="4.7109375" customWidth="1"/>
    <col min="12" max="12" width="3.42578125" customWidth="1"/>
    <col min="13" max="13" width="6.140625" customWidth="1"/>
    <col min="14" max="14" width="4" customWidth="1"/>
    <col min="15" max="15" width="0.7109375" customWidth="1"/>
    <col min="16" max="16" width="19.7109375" customWidth="1"/>
    <col min="17" max="17" width="12.28515625" customWidth="1"/>
    <col min="18" max="257" width="8.7109375" customWidth="1"/>
  </cols>
  <sheetData>
    <row r="1" spans="1:17">
      <c r="A1" s="121"/>
      <c r="B1" s="122"/>
      <c r="C1" s="122"/>
      <c r="D1" s="122"/>
      <c r="E1" s="122"/>
      <c r="F1" s="122"/>
      <c r="G1" s="122"/>
      <c r="H1" s="122"/>
      <c r="I1" s="122"/>
      <c r="J1" s="122"/>
      <c r="K1" s="122"/>
      <c r="L1" s="122"/>
      <c r="M1" s="122"/>
      <c r="N1" s="122"/>
      <c r="O1" s="122"/>
      <c r="P1" s="122"/>
      <c r="Q1" s="163"/>
    </row>
    <row r="2" spans="1:17" ht="50.25" customHeight="1">
      <c r="A2" s="164"/>
      <c r="B2" s="165"/>
      <c r="C2" s="165"/>
      <c r="D2" s="165"/>
      <c r="E2" s="165"/>
      <c r="F2" s="165"/>
      <c r="G2" s="165"/>
      <c r="H2" s="165"/>
      <c r="I2" s="165"/>
      <c r="J2" s="165"/>
      <c r="K2" s="165"/>
      <c r="L2" s="165"/>
      <c r="M2" s="165"/>
      <c r="N2" s="165"/>
      <c r="O2" s="165"/>
      <c r="P2" s="165"/>
      <c r="Q2" s="166"/>
    </row>
    <row r="3" spans="1:17" ht="27" customHeight="1">
      <c r="A3" s="137" t="s">
        <v>196</v>
      </c>
      <c r="B3" s="160"/>
      <c r="C3" s="160"/>
      <c r="D3" s="161"/>
      <c r="E3" s="161"/>
      <c r="F3" s="161"/>
      <c r="G3" s="161"/>
      <c r="H3" s="161"/>
      <c r="I3" s="161"/>
      <c r="J3" s="161"/>
      <c r="K3" s="161"/>
      <c r="L3" s="161"/>
      <c r="M3" s="161"/>
      <c r="N3" s="161"/>
      <c r="O3" s="161"/>
      <c r="P3" s="161"/>
      <c r="Q3" s="162"/>
    </row>
    <row r="4" spans="1:17" ht="6" customHeight="1">
      <c r="A4" s="121"/>
      <c r="B4" s="122"/>
      <c r="C4" s="122"/>
      <c r="D4" s="122"/>
      <c r="E4" s="122"/>
      <c r="F4" s="122"/>
      <c r="G4" s="122"/>
      <c r="H4" s="122"/>
      <c r="I4" s="122"/>
      <c r="J4" s="122"/>
      <c r="K4" s="122"/>
      <c r="L4" s="122"/>
      <c r="M4" s="122"/>
      <c r="N4" s="18"/>
      <c r="O4" s="18"/>
      <c r="P4" s="18"/>
      <c r="Q4" s="7"/>
    </row>
    <row r="5" spans="1:17" ht="25.5" customHeight="1">
      <c r="A5" s="142" t="s">
        <v>197</v>
      </c>
      <c r="B5" s="143"/>
      <c r="C5" s="143"/>
      <c r="D5" s="143"/>
      <c r="E5" s="143"/>
      <c r="F5" s="143"/>
      <c r="G5" s="143"/>
      <c r="H5" s="143"/>
      <c r="I5" s="143"/>
      <c r="J5" s="143"/>
      <c r="K5" s="143"/>
      <c r="L5" s="143"/>
      <c r="M5" s="143"/>
      <c r="N5" s="143"/>
      <c r="O5" s="143"/>
      <c r="P5" s="143"/>
      <c r="Q5" s="144"/>
    </row>
    <row r="6" spans="1:17" ht="27" customHeight="1">
      <c r="A6" s="84"/>
      <c r="B6" s="85"/>
      <c r="C6" s="85"/>
      <c r="D6" s="85"/>
      <c r="E6" s="85"/>
      <c r="F6" s="85"/>
      <c r="G6" s="85"/>
      <c r="H6" s="85"/>
      <c r="I6" s="85"/>
      <c r="J6" s="85"/>
      <c r="K6" s="85"/>
      <c r="L6" s="85"/>
      <c r="M6" s="85"/>
      <c r="N6" s="85"/>
      <c r="O6" s="85"/>
      <c r="P6" s="85"/>
      <c r="Q6" s="193"/>
    </row>
    <row r="7" spans="1:17" ht="25.5" customHeight="1">
      <c r="A7" s="1"/>
      <c r="B7" s="2"/>
      <c r="C7" s="2"/>
      <c r="D7" s="2"/>
      <c r="E7" s="175" t="s">
        <v>198</v>
      </c>
      <c r="F7" s="176"/>
      <c r="G7" s="176"/>
      <c r="H7" s="176"/>
      <c r="I7" s="177"/>
      <c r="J7" s="2"/>
      <c r="K7" s="2"/>
      <c r="L7" s="2"/>
      <c r="M7" s="2"/>
      <c r="N7" s="2"/>
      <c r="O7" s="2"/>
      <c r="P7" s="2"/>
      <c r="Q7" s="194"/>
    </row>
    <row r="8" spans="1:17" ht="24.75" customHeight="1">
      <c r="A8" s="1"/>
      <c r="B8" s="2"/>
      <c r="C8" s="2"/>
      <c r="D8" s="2"/>
      <c r="E8" s="33" t="s">
        <v>204</v>
      </c>
      <c r="F8" s="34" t="s">
        <v>202</v>
      </c>
      <c r="G8" s="96" t="s">
        <v>201</v>
      </c>
      <c r="H8" s="31" t="s">
        <v>200</v>
      </c>
      <c r="I8" s="30" t="s">
        <v>199</v>
      </c>
      <c r="J8" s="2"/>
      <c r="K8" s="2"/>
      <c r="L8" s="2"/>
      <c r="M8" s="2"/>
      <c r="N8" s="2"/>
      <c r="O8" s="2"/>
      <c r="P8" s="2"/>
      <c r="Q8" s="194"/>
    </row>
    <row r="9" spans="1:17" ht="27.75" customHeight="1">
      <c r="A9" s="14"/>
      <c r="B9" s="15"/>
      <c r="C9" s="15"/>
      <c r="D9" s="15"/>
      <c r="E9" s="16" t="s">
        <v>10</v>
      </c>
      <c r="F9" s="29" t="s">
        <v>6</v>
      </c>
      <c r="G9" s="29" t="s">
        <v>7</v>
      </c>
      <c r="H9" s="29" t="s">
        <v>8</v>
      </c>
      <c r="I9" s="32" t="s">
        <v>9</v>
      </c>
      <c r="J9" s="2"/>
      <c r="K9" s="15"/>
      <c r="L9" s="15"/>
      <c r="M9" s="15"/>
      <c r="N9" s="15"/>
      <c r="O9" s="15"/>
      <c r="P9" s="15"/>
      <c r="Q9" s="194"/>
    </row>
    <row r="10" spans="1:17">
      <c r="A10" s="1"/>
      <c r="B10" s="2"/>
      <c r="C10" s="2"/>
      <c r="D10" s="2"/>
      <c r="E10" s="2"/>
      <c r="F10" s="2"/>
      <c r="G10" s="2"/>
      <c r="H10" s="2"/>
      <c r="I10" s="2"/>
      <c r="J10" s="2"/>
      <c r="K10" s="2"/>
      <c r="L10" s="2"/>
      <c r="M10" s="2"/>
      <c r="N10" s="2"/>
      <c r="O10" s="2"/>
      <c r="P10" s="2"/>
      <c r="Q10" s="194"/>
    </row>
    <row r="11" spans="1:17" ht="17.25" customHeight="1">
      <c r="A11" s="1"/>
      <c r="B11" s="2"/>
      <c r="C11" s="2"/>
      <c r="D11" s="2"/>
      <c r="E11" s="2"/>
      <c r="F11" s="2"/>
      <c r="G11" s="2"/>
      <c r="H11" s="2"/>
      <c r="I11" s="2"/>
      <c r="J11" s="2"/>
      <c r="K11" s="2"/>
      <c r="L11" s="2"/>
      <c r="M11" s="2"/>
      <c r="N11" s="2"/>
      <c r="O11" s="2"/>
      <c r="P11" s="2"/>
      <c r="Q11" s="194"/>
    </row>
    <row r="12" spans="1:17" ht="22.5" customHeight="1">
      <c r="A12" s="174" t="s">
        <v>206</v>
      </c>
      <c r="B12" s="174"/>
      <c r="C12" s="174"/>
      <c r="D12" s="174"/>
      <c r="E12" s="174"/>
      <c r="F12" s="174"/>
      <c r="G12" s="174"/>
      <c r="H12" s="174"/>
      <c r="I12" s="174"/>
      <c r="J12" s="174"/>
      <c r="K12" s="174"/>
      <c r="L12" s="174"/>
      <c r="M12" s="174"/>
      <c r="N12" s="174"/>
      <c r="O12" s="174"/>
      <c r="P12" s="142"/>
      <c r="Q12" s="194"/>
    </row>
    <row r="13" spans="1:17" ht="37.35" customHeight="1">
      <c r="A13" s="167"/>
      <c r="B13" s="133"/>
      <c r="C13" s="133"/>
      <c r="D13" s="133"/>
      <c r="E13" s="133"/>
      <c r="F13" s="133"/>
      <c r="G13" s="133"/>
      <c r="H13" s="133"/>
      <c r="I13" s="133"/>
      <c r="J13" s="133"/>
      <c r="K13" s="133"/>
      <c r="L13" s="133"/>
      <c r="M13" s="133"/>
      <c r="N13" s="133"/>
      <c r="O13" s="133"/>
      <c r="P13" s="133"/>
      <c r="Q13" s="194"/>
    </row>
    <row r="14" spans="1:17" ht="51" customHeight="1">
      <c r="A14" s="1"/>
      <c r="B14" s="179" t="s">
        <v>199</v>
      </c>
      <c r="C14" s="179"/>
      <c r="D14" s="178" t="s">
        <v>286</v>
      </c>
      <c r="E14" s="178"/>
      <c r="F14" s="178"/>
      <c r="G14" s="178"/>
      <c r="H14" s="178"/>
      <c r="I14" s="178"/>
      <c r="J14" s="178"/>
      <c r="K14" s="178"/>
      <c r="L14" s="178"/>
      <c r="M14" s="178"/>
      <c r="N14" s="178"/>
      <c r="O14" s="178"/>
      <c r="P14" s="28"/>
      <c r="Q14" s="194"/>
    </row>
    <row r="15" spans="1:17" ht="15" hidden="1" customHeight="1">
      <c r="A15" s="1"/>
      <c r="B15" s="179"/>
      <c r="C15" s="179"/>
      <c r="D15" s="178"/>
      <c r="E15" s="178"/>
      <c r="F15" s="178"/>
      <c r="G15" s="178"/>
      <c r="H15" s="178"/>
      <c r="I15" s="178"/>
      <c r="J15" s="178"/>
      <c r="K15" s="178"/>
      <c r="L15" s="178"/>
      <c r="M15" s="178"/>
      <c r="N15" s="178"/>
      <c r="O15" s="178"/>
      <c r="P15" s="2"/>
      <c r="Q15" s="194"/>
    </row>
    <row r="16" spans="1:17" ht="40.35" customHeight="1">
      <c r="A16" s="1"/>
      <c r="B16" s="180" t="s">
        <v>200</v>
      </c>
      <c r="C16" s="181"/>
      <c r="D16" s="168" t="s">
        <v>287</v>
      </c>
      <c r="E16" s="169"/>
      <c r="F16" s="169"/>
      <c r="G16" s="169"/>
      <c r="H16" s="169"/>
      <c r="I16" s="169"/>
      <c r="J16" s="169"/>
      <c r="K16" s="169"/>
      <c r="L16" s="169"/>
      <c r="M16" s="169"/>
      <c r="N16" s="169"/>
      <c r="O16" s="170"/>
      <c r="P16" s="2"/>
      <c r="Q16" s="194"/>
    </row>
    <row r="17" spans="1:17" ht="4.3499999999999996" customHeight="1">
      <c r="A17" s="1"/>
      <c r="B17" s="182"/>
      <c r="C17" s="183"/>
      <c r="D17" s="171"/>
      <c r="E17" s="172"/>
      <c r="F17" s="172"/>
      <c r="G17" s="172"/>
      <c r="H17" s="172"/>
      <c r="I17" s="172"/>
      <c r="J17" s="172"/>
      <c r="K17" s="172"/>
      <c r="L17" s="172"/>
      <c r="M17" s="172"/>
      <c r="N17" s="172"/>
      <c r="O17" s="173"/>
      <c r="P17" s="2"/>
      <c r="Q17" s="194"/>
    </row>
    <row r="18" spans="1:17" ht="31.35" customHeight="1">
      <c r="A18" s="1"/>
      <c r="B18" s="184" t="s">
        <v>201</v>
      </c>
      <c r="C18" s="185"/>
      <c r="D18" s="168" t="s">
        <v>288</v>
      </c>
      <c r="E18" s="169"/>
      <c r="F18" s="169"/>
      <c r="G18" s="169"/>
      <c r="H18" s="169"/>
      <c r="I18" s="169"/>
      <c r="J18" s="169"/>
      <c r="K18" s="169"/>
      <c r="L18" s="169"/>
      <c r="M18" s="169"/>
      <c r="N18" s="169"/>
      <c r="O18" s="170"/>
      <c r="P18" s="2"/>
      <c r="Q18" s="194"/>
    </row>
    <row r="19" spans="1:17">
      <c r="A19" s="1"/>
      <c r="B19" s="186"/>
      <c r="C19" s="187"/>
      <c r="D19" s="171"/>
      <c r="E19" s="172"/>
      <c r="F19" s="172"/>
      <c r="G19" s="172"/>
      <c r="H19" s="172"/>
      <c r="I19" s="172"/>
      <c r="J19" s="172"/>
      <c r="K19" s="172"/>
      <c r="L19" s="172"/>
      <c r="M19" s="172"/>
      <c r="N19" s="172"/>
      <c r="O19" s="173"/>
      <c r="P19" s="2"/>
      <c r="Q19" s="194"/>
    </row>
    <row r="20" spans="1:17" ht="26.1" customHeight="1">
      <c r="A20" s="1"/>
      <c r="B20" s="188" t="s">
        <v>202</v>
      </c>
      <c r="C20" s="189"/>
      <c r="D20" s="168" t="s">
        <v>289</v>
      </c>
      <c r="E20" s="169"/>
      <c r="F20" s="169"/>
      <c r="G20" s="169"/>
      <c r="H20" s="169"/>
      <c r="I20" s="169"/>
      <c r="J20" s="169"/>
      <c r="K20" s="169"/>
      <c r="L20" s="169"/>
      <c r="M20" s="169"/>
      <c r="N20" s="169"/>
      <c r="O20" s="170"/>
      <c r="P20" s="2"/>
      <c r="Q20" s="194"/>
    </row>
    <row r="21" spans="1:17">
      <c r="A21" s="1"/>
      <c r="B21" s="190"/>
      <c r="C21" s="191"/>
      <c r="D21" s="171"/>
      <c r="E21" s="172"/>
      <c r="F21" s="172"/>
      <c r="G21" s="172"/>
      <c r="H21" s="172"/>
      <c r="I21" s="172"/>
      <c r="J21" s="172"/>
      <c r="K21" s="172"/>
      <c r="L21" s="172"/>
      <c r="M21" s="172"/>
      <c r="N21" s="172"/>
      <c r="O21" s="173"/>
      <c r="P21" s="2"/>
      <c r="Q21" s="194"/>
    </row>
    <row r="22" spans="1:17" ht="15" customHeight="1">
      <c r="A22" s="1"/>
      <c r="B22" s="196" t="s">
        <v>203</v>
      </c>
      <c r="C22" s="197"/>
      <c r="D22" s="168" t="s">
        <v>290</v>
      </c>
      <c r="E22" s="169"/>
      <c r="F22" s="169"/>
      <c r="G22" s="169"/>
      <c r="H22" s="169"/>
      <c r="I22" s="169"/>
      <c r="J22" s="169"/>
      <c r="K22" s="169"/>
      <c r="L22" s="169"/>
      <c r="M22" s="169"/>
      <c r="N22" s="169"/>
      <c r="O22" s="170"/>
      <c r="P22" s="2"/>
      <c r="Q22" s="194"/>
    </row>
    <row r="23" spans="1:17" ht="26.1" customHeight="1">
      <c r="A23" s="1"/>
      <c r="B23" s="198"/>
      <c r="C23" s="199"/>
      <c r="D23" s="171"/>
      <c r="E23" s="172"/>
      <c r="F23" s="172"/>
      <c r="G23" s="172"/>
      <c r="H23" s="172"/>
      <c r="I23" s="172"/>
      <c r="J23" s="172"/>
      <c r="K23" s="172"/>
      <c r="L23" s="172"/>
      <c r="M23" s="172"/>
      <c r="N23" s="172"/>
      <c r="O23" s="173"/>
      <c r="P23" s="2"/>
      <c r="Q23" s="194"/>
    </row>
    <row r="24" spans="1:17">
      <c r="A24" s="3"/>
      <c r="B24" s="4"/>
      <c r="C24" s="4"/>
      <c r="D24" s="4"/>
      <c r="E24" s="4"/>
      <c r="F24" s="4"/>
      <c r="G24" s="4"/>
      <c r="H24" s="4"/>
      <c r="I24" s="4"/>
      <c r="J24" s="4"/>
      <c r="K24" s="4"/>
      <c r="L24" s="4"/>
      <c r="M24" s="4"/>
      <c r="N24" s="4"/>
      <c r="O24" s="4"/>
      <c r="P24" s="4"/>
      <c r="Q24" s="195"/>
    </row>
    <row r="29" spans="1:17">
      <c r="M29" s="192"/>
      <c r="N29" s="192"/>
      <c r="O29" s="192"/>
      <c r="P29" s="192"/>
      <c r="Q29" s="192"/>
    </row>
    <row r="30" spans="1:17" ht="33" customHeight="1">
      <c r="M30" s="192"/>
      <c r="N30" s="192"/>
      <c r="O30" s="192"/>
      <c r="P30" s="192"/>
      <c r="Q30" s="192"/>
    </row>
    <row r="31" spans="1:17">
      <c r="P31" s="192"/>
      <c r="Q31" s="192"/>
    </row>
  </sheetData>
  <dataConsolidate/>
  <mergeCells count="20">
    <mergeCell ref="P31:Q31"/>
    <mergeCell ref="M29:Q30"/>
    <mergeCell ref="A5:Q5"/>
    <mergeCell ref="Q6:Q24"/>
    <mergeCell ref="B22:C23"/>
    <mergeCell ref="D22:O23"/>
    <mergeCell ref="A1:Q2"/>
    <mergeCell ref="A13:P13"/>
    <mergeCell ref="D20:O21"/>
    <mergeCell ref="A12:P12"/>
    <mergeCell ref="A3:Q3"/>
    <mergeCell ref="A4:M4"/>
    <mergeCell ref="D16:O17"/>
    <mergeCell ref="E7:I7"/>
    <mergeCell ref="D14:O15"/>
    <mergeCell ref="B14:C15"/>
    <mergeCell ref="B16:C17"/>
    <mergeCell ref="B18:C19"/>
    <mergeCell ref="B20:C21"/>
    <mergeCell ref="D18:O19"/>
  </mergeCells>
  <pageMargins left="0.25" right="0.25" top="0.80208333333333337" bottom="0.75" header="0.3" footer="0.3"/>
  <pageSetup paperSize="9" scale="70" fitToHeight="0" orientation="landscape" r:id="rId1"/>
  <headerFooter>
    <oddFooter>&amp;L&amp;10
&amp;R&amp;10استبيان تقييم مكافحه الفساد و الرشوة لمجموعة الامتثال لمكافحة الجرائم المالية في منطقة الشرق الأوسط وشمال إفريقيا - 2020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7109375" customWidth="1"/>
  </cols>
  <sheetData>
    <row r="1" spans="1:3">
      <c r="A1" t="s">
        <v>1</v>
      </c>
      <c r="B1" t="s">
        <v>2</v>
      </c>
      <c r="C1" t="s">
        <v>3</v>
      </c>
    </row>
    <row r="2" spans="1:3">
      <c r="A2" s="8"/>
      <c r="B2" s="8"/>
      <c r="C2" s="8"/>
    </row>
    <row r="3" spans="1:3">
      <c r="A3" s="17" t="s">
        <v>0</v>
      </c>
      <c r="B3" s="17" t="s">
        <v>4</v>
      </c>
      <c r="C3" s="17" t="s">
        <v>5</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rightToLeft="1" topLeftCell="C100" zoomScale="70" zoomScaleNormal="70" workbookViewId="0">
      <selection activeCell="E153" sqref="E153"/>
    </sheetView>
  </sheetViews>
  <sheetFormatPr defaultColWidth="9.140625" defaultRowHeight="24"/>
  <cols>
    <col min="1" max="1" width="31.7109375" style="25" customWidth="1"/>
    <col min="2" max="2" width="17.5703125" style="24" customWidth="1"/>
    <col min="3" max="3" width="35.7109375" style="80" customWidth="1"/>
    <col min="4" max="4" width="15.85546875" style="24" customWidth="1"/>
    <col min="5" max="5" width="216.28515625" style="22" customWidth="1"/>
    <col min="6" max="6" width="26.42578125" style="20" customWidth="1"/>
    <col min="7" max="7" width="30.28515625" style="43" customWidth="1"/>
    <col min="8" max="8" width="27.5703125" style="81" customWidth="1"/>
    <col min="9" max="9" width="79.85546875" style="21" customWidth="1"/>
    <col min="10" max="10" width="76.42578125" style="21" customWidth="1"/>
    <col min="11" max="11" width="73.85546875" style="20" customWidth="1"/>
    <col min="12" max="12" width="9.140625" style="24" customWidth="1"/>
    <col min="13" max="13" width="22.140625" style="24" customWidth="1"/>
    <col min="14" max="32" width="9.140625" style="24" customWidth="1"/>
    <col min="33" max="16384" width="9.140625" style="24"/>
  </cols>
  <sheetData>
    <row r="1" spans="1:11" s="19" customFormat="1" ht="74.25" customHeight="1" thickBot="1">
      <c r="A1" s="216" t="s">
        <v>157</v>
      </c>
      <c r="B1" s="216"/>
      <c r="C1" s="216"/>
      <c r="D1" s="216"/>
      <c r="E1" s="216"/>
      <c r="F1" s="216"/>
      <c r="G1" s="216"/>
      <c r="H1" s="216"/>
      <c r="I1" s="216"/>
      <c r="J1" s="216"/>
      <c r="K1" s="216"/>
    </row>
    <row r="2" spans="1:11" s="19" customFormat="1" ht="15.75" hidden="1" customHeight="1" thickBot="1">
      <c r="A2" s="217"/>
      <c r="B2" s="217"/>
      <c r="C2" s="217"/>
      <c r="D2" s="217"/>
      <c r="E2" s="217"/>
      <c r="F2" s="217"/>
      <c r="G2" s="217"/>
      <c r="H2" s="217"/>
      <c r="I2" s="217"/>
      <c r="J2" s="217"/>
      <c r="K2" s="217"/>
    </row>
    <row r="3" spans="1:11" s="23" customFormat="1" ht="46.5">
      <c r="A3" s="78" t="s">
        <v>207</v>
      </c>
      <c r="B3" s="44" t="s">
        <v>210</v>
      </c>
      <c r="C3" s="79" t="s">
        <v>208</v>
      </c>
      <c r="D3" s="44" t="s">
        <v>226</v>
      </c>
      <c r="E3" s="79" t="s">
        <v>209</v>
      </c>
      <c r="F3" s="79" t="s">
        <v>211</v>
      </c>
      <c r="G3" s="79" t="s">
        <v>212</v>
      </c>
      <c r="H3" s="97" t="s">
        <v>214</v>
      </c>
      <c r="I3" s="98" t="s">
        <v>213</v>
      </c>
      <c r="J3" s="98" t="s">
        <v>281</v>
      </c>
      <c r="K3" s="99" t="s">
        <v>225</v>
      </c>
    </row>
    <row r="4" spans="1:11" ht="24.95" customHeight="1">
      <c r="A4" s="209" t="s">
        <v>224</v>
      </c>
      <c r="B4" s="201">
        <v>7.1400000000000005E-2</v>
      </c>
      <c r="C4" s="200" t="s">
        <v>12</v>
      </c>
      <c r="D4" s="201">
        <f>100%/4</f>
        <v>0.25</v>
      </c>
      <c r="E4" s="86" t="s">
        <v>11</v>
      </c>
      <c r="F4" s="45">
        <f>1/3</f>
        <v>0.33333333333333331</v>
      </c>
      <c r="G4" s="82">
        <v>1</v>
      </c>
      <c r="H4" s="53">
        <f>B4*D4*F4*G4</f>
        <v>5.9500000000000004E-3</v>
      </c>
      <c r="I4" s="46"/>
      <c r="J4" s="47"/>
      <c r="K4" s="46"/>
    </row>
    <row r="5" spans="1:11" ht="24.95" customHeight="1">
      <c r="A5" s="209"/>
      <c r="B5" s="201"/>
      <c r="C5" s="200"/>
      <c r="D5" s="201"/>
      <c r="E5" s="86" t="s">
        <v>235</v>
      </c>
      <c r="F5" s="45">
        <f>1/3</f>
        <v>0.33333333333333331</v>
      </c>
      <c r="G5" s="82">
        <v>1</v>
      </c>
      <c r="H5" s="53">
        <f>B4*D4*F5*G5</f>
        <v>5.9500000000000004E-3</v>
      </c>
      <c r="I5" s="46"/>
      <c r="J5" s="46"/>
      <c r="K5" s="46"/>
    </row>
    <row r="6" spans="1:11" ht="24.95" customHeight="1">
      <c r="A6" s="209"/>
      <c r="B6" s="201"/>
      <c r="C6" s="200"/>
      <c r="D6" s="201"/>
      <c r="E6" s="86" t="s">
        <v>236</v>
      </c>
      <c r="F6" s="45">
        <f>1/3</f>
        <v>0.33333333333333331</v>
      </c>
      <c r="G6" s="82">
        <v>1</v>
      </c>
      <c r="H6" s="53">
        <f>B4*D4*F6*G6</f>
        <v>5.9500000000000004E-3</v>
      </c>
      <c r="I6" s="46"/>
      <c r="J6" s="46"/>
      <c r="K6" s="46"/>
    </row>
    <row r="7" spans="1:11" s="25" customFormat="1" ht="24.95" customHeight="1">
      <c r="A7" s="209"/>
      <c r="B7" s="201"/>
      <c r="C7" s="200"/>
      <c r="D7" s="201"/>
      <c r="E7" s="100" t="s">
        <v>215</v>
      </c>
      <c r="F7" s="48">
        <f>SUM(F4:F6)</f>
        <v>1</v>
      </c>
      <c r="G7" s="49">
        <f>AVERAGE(G4:G6)</f>
        <v>1</v>
      </c>
      <c r="H7" s="50">
        <f>SUM(H4:H6)</f>
        <v>1.7850000000000001E-2</v>
      </c>
      <c r="I7" s="51"/>
      <c r="J7" s="51"/>
      <c r="K7" s="51"/>
    </row>
    <row r="8" spans="1:11" ht="24.95" customHeight="1">
      <c r="A8" s="209"/>
      <c r="B8" s="201"/>
      <c r="C8" s="210" t="s">
        <v>13</v>
      </c>
      <c r="D8" s="202">
        <f>100%/4</f>
        <v>0.25</v>
      </c>
      <c r="E8" s="87" t="s">
        <v>293</v>
      </c>
      <c r="F8" s="52">
        <f>1/9</f>
        <v>0.1111111111111111</v>
      </c>
      <c r="G8" s="82">
        <v>1</v>
      </c>
      <c r="H8" s="53">
        <f>B4*D8*F8*G8</f>
        <v>1.9833333333333335E-3</v>
      </c>
      <c r="I8" s="46"/>
      <c r="J8" s="46"/>
      <c r="K8" s="46"/>
    </row>
    <row r="9" spans="1:11" ht="24.95" customHeight="1">
      <c r="A9" s="209"/>
      <c r="B9" s="201"/>
      <c r="C9" s="211"/>
      <c r="D9" s="203"/>
      <c r="E9" s="86" t="s">
        <v>294</v>
      </c>
      <c r="F9" s="52">
        <f t="shared" ref="F9:F16" si="0">1/9</f>
        <v>0.1111111111111111</v>
      </c>
      <c r="G9" s="82">
        <v>1</v>
      </c>
      <c r="H9" s="53">
        <f>B4*D8*F9*G9</f>
        <v>1.9833333333333335E-3</v>
      </c>
      <c r="I9" s="46"/>
      <c r="J9" s="46"/>
      <c r="K9" s="46"/>
    </row>
    <row r="10" spans="1:11" ht="24.95" customHeight="1">
      <c r="A10" s="209"/>
      <c r="B10" s="201"/>
      <c r="C10" s="211"/>
      <c r="D10" s="203"/>
      <c r="E10" s="87" t="s">
        <v>15</v>
      </c>
      <c r="F10" s="52">
        <f t="shared" si="0"/>
        <v>0.1111111111111111</v>
      </c>
      <c r="G10" s="82">
        <v>1</v>
      </c>
      <c r="H10" s="53">
        <f>B4*D8*F10*G10</f>
        <v>1.9833333333333335E-3</v>
      </c>
      <c r="I10" s="46"/>
      <c r="J10" s="46"/>
      <c r="K10" s="46"/>
    </row>
    <row r="11" spans="1:11" ht="24.95" customHeight="1">
      <c r="A11" s="209"/>
      <c r="B11" s="201"/>
      <c r="C11" s="211"/>
      <c r="D11" s="203"/>
      <c r="E11" s="87" t="s">
        <v>16</v>
      </c>
      <c r="F11" s="52">
        <f t="shared" si="0"/>
        <v>0.1111111111111111</v>
      </c>
      <c r="G11" s="82">
        <v>1</v>
      </c>
      <c r="H11" s="53">
        <f>B4*D8*F11*G11</f>
        <v>1.9833333333333335E-3</v>
      </c>
      <c r="I11" s="46"/>
      <c r="J11" s="46"/>
      <c r="K11" s="46"/>
    </row>
    <row r="12" spans="1:11" ht="24.95" customHeight="1">
      <c r="A12" s="209"/>
      <c r="B12" s="201"/>
      <c r="C12" s="211"/>
      <c r="D12" s="203"/>
      <c r="E12" s="87" t="s">
        <v>17</v>
      </c>
      <c r="F12" s="52">
        <f t="shared" si="0"/>
        <v>0.1111111111111111</v>
      </c>
      <c r="G12" s="82">
        <v>1</v>
      </c>
      <c r="H12" s="53">
        <f>B4*D8*F12*G12</f>
        <v>1.9833333333333335E-3</v>
      </c>
      <c r="I12" s="46"/>
      <c r="J12" s="47"/>
      <c r="K12" s="46"/>
    </row>
    <row r="13" spans="1:11" ht="24.95" customHeight="1">
      <c r="A13" s="209"/>
      <c r="B13" s="201"/>
      <c r="C13" s="211"/>
      <c r="D13" s="203"/>
      <c r="E13" s="87" t="s">
        <v>18</v>
      </c>
      <c r="F13" s="52">
        <f t="shared" si="0"/>
        <v>0.1111111111111111</v>
      </c>
      <c r="G13" s="82">
        <v>1</v>
      </c>
      <c r="H13" s="54">
        <f>B4*D8*F13*G13</f>
        <v>1.9833333333333335E-3</v>
      </c>
      <c r="I13" s="46"/>
      <c r="J13" s="46"/>
      <c r="K13" s="46"/>
    </row>
    <row r="14" spans="1:11" ht="24.95" customHeight="1">
      <c r="A14" s="209"/>
      <c r="B14" s="201"/>
      <c r="C14" s="211"/>
      <c r="D14" s="203"/>
      <c r="E14" s="87" t="s">
        <v>19</v>
      </c>
      <c r="F14" s="52">
        <f t="shared" si="0"/>
        <v>0.1111111111111111</v>
      </c>
      <c r="G14" s="82">
        <v>1</v>
      </c>
      <c r="H14" s="54">
        <f>B4*D8*F14*G14</f>
        <v>1.9833333333333335E-3</v>
      </c>
      <c r="I14" s="46"/>
      <c r="J14" s="46"/>
      <c r="K14" s="46"/>
    </row>
    <row r="15" spans="1:11" ht="24.75" customHeight="1">
      <c r="A15" s="209"/>
      <c r="B15" s="201"/>
      <c r="C15" s="211"/>
      <c r="D15" s="203"/>
      <c r="E15" s="87" t="s">
        <v>20</v>
      </c>
      <c r="F15" s="52">
        <f t="shared" si="0"/>
        <v>0.1111111111111111</v>
      </c>
      <c r="G15" s="82">
        <v>1</v>
      </c>
      <c r="H15" s="54">
        <f>B4*D8*F15*G15</f>
        <v>1.9833333333333335E-3</v>
      </c>
      <c r="I15" s="46"/>
      <c r="J15" s="46"/>
      <c r="K15" s="46"/>
    </row>
    <row r="16" spans="1:11" ht="24.95" customHeight="1">
      <c r="A16" s="209"/>
      <c r="B16" s="201"/>
      <c r="C16" s="211"/>
      <c r="D16" s="203"/>
      <c r="E16" s="87" t="s">
        <v>237</v>
      </c>
      <c r="F16" s="52">
        <f t="shared" si="0"/>
        <v>0.1111111111111111</v>
      </c>
      <c r="G16" s="82">
        <v>1</v>
      </c>
      <c r="H16" s="54">
        <f>B5*D9*F16*G16</f>
        <v>0</v>
      </c>
      <c r="I16" s="47"/>
      <c r="J16" s="46"/>
      <c r="K16" s="46"/>
    </row>
    <row r="17" spans="1:11" s="25" customFormat="1" ht="24.95" customHeight="1">
      <c r="A17" s="209"/>
      <c r="B17" s="201"/>
      <c r="C17" s="212"/>
      <c r="D17" s="204"/>
      <c r="E17" s="100" t="s">
        <v>215</v>
      </c>
      <c r="F17" s="48">
        <f>SUM(F8:F16)</f>
        <v>1.0000000000000002</v>
      </c>
      <c r="G17" s="49">
        <f>AVERAGE(G8:G16)</f>
        <v>1</v>
      </c>
      <c r="H17" s="50">
        <f>SUM(H8:H16)</f>
        <v>1.5866666666666668E-2</v>
      </c>
      <c r="I17" s="51"/>
      <c r="J17" s="51"/>
      <c r="K17" s="51"/>
    </row>
    <row r="18" spans="1:11" ht="24.95" customHeight="1">
      <c r="A18" s="209"/>
      <c r="B18" s="201"/>
      <c r="C18" s="210" t="s">
        <v>14</v>
      </c>
      <c r="D18" s="202">
        <f>100%/4</f>
        <v>0.25</v>
      </c>
      <c r="E18" s="86" t="s">
        <v>21</v>
      </c>
      <c r="F18" s="52">
        <f>1/3</f>
        <v>0.33333333333333331</v>
      </c>
      <c r="G18" s="82">
        <v>1</v>
      </c>
      <c r="H18" s="54">
        <f>B4*D18*F18*G18</f>
        <v>5.9500000000000004E-3</v>
      </c>
      <c r="I18" s="55"/>
      <c r="J18" s="55"/>
      <c r="K18" s="46"/>
    </row>
    <row r="19" spans="1:11" ht="24.95" customHeight="1">
      <c r="A19" s="209"/>
      <c r="B19" s="201"/>
      <c r="C19" s="211"/>
      <c r="D19" s="203"/>
      <c r="E19" s="86" t="s">
        <v>238</v>
      </c>
      <c r="F19" s="52">
        <f>1/3</f>
        <v>0.33333333333333331</v>
      </c>
      <c r="G19" s="82">
        <v>1</v>
      </c>
      <c r="H19" s="54">
        <f>B4*D18*F19*G19</f>
        <v>5.9500000000000004E-3</v>
      </c>
      <c r="I19" s="56"/>
      <c r="J19" s="56"/>
      <c r="K19" s="46"/>
    </row>
    <row r="20" spans="1:11" ht="24.95" customHeight="1">
      <c r="A20" s="209"/>
      <c r="B20" s="201"/>
      <c r="C20" s="211"/>
      <c r="D20" s="203"/>
      <c r="E20" s="86" t="s">
        <v>239</v>
      </c>
      <c r="F20" s="52">
        <f>1/3</f>
        <v>0.33333333333333331</v>
      </c>
      <c r="G20" s="82">
        <v>1</v>
      </c>
      <c r="H20" s="54">
        <f>B4*D18*F20*G20</f>
        <v>5.9500000000000004E-3</v>
      </c>
      <c r="I20" s="55"/>
      <c r="J20" s="55"/>
      <c r="K20" s="46"/>
    </row>
    <row r="21" spans="1:11" ht="24.95" customHeight="1">
      <c r="A21" s="209"/>
      <c r="B21" s="201"/>
      <c r="C21" s="212"/>
      <c r="D21" s="204"/>
      <c r="E21" s="100" t="s">
        <v>215</v>
      </c>
      <c r="F21" s="48">
        <f>SUM(F18:F20)</f>
        <v>1</v>
      </c>
      <c r="G21" s="49">
        <f>AVERAGE(G18:G20)</f>
        <v>1</v>
      </c>
      <c r="H21" s="50">
        <f>SUM(H18:H20)</f>
        <v>1.7850000000000001E-2</v>
      </c>
      <c r="I21" s="51"/>
      <c r="J21" s="51"/>
      <c r="K21" s="51"/>
    </row>
    <row r="22" spans="1:11" s="25" customFormat="1" ht="24.95" customHeight="1">
      <c r="A22" s="209"/>
      <c r="B22" s="201"/>
      <c r="C22" s="200" t="s">
        <v>309</v>
      </c>
      <c r="D22" s="201">
        <f>100%/4</f>
        <v>0.25</v>
      </c>
      <c r="E22" s="87" t="s">
        <v>22</v>
      </c>
      <c r="F22" s="52">
        <f>1/5</f>
        <v>0.2</v>
      </c>
      <c r="G22" s="82">
        <v>1</v>
      </c>
      <c r="H22" s="54">
        <f>B4*D22*F22*G22</f>
        <v>3.5700000000000003E-3</v>
      </c>
      <c r="I22" s="55"/>
      <c r="J22" s="55"/>
      <c r="K22" s="55"/>
    </row>
    <row r="23" spans="1:11" ht="24.95" customHeight="1">
      <c r="A23" s="209"/>
      <c r="B23" s="201"/>
      <c r="C23" s="200"/>
      <c r="D23" s="201"/>
      <c r="E23" s="87" t="s">
        <v>158</v>
      </c>
      <c r="F23" s="52">
        <f>1/5</f>
        <v>0.2</v>
      </c>
      <c r="G23" s="82">
        <v>1</v>
      </c>
      <c r="H23" s="53">
        <f>B4*D22*F23*G23</f>
        <v>3.5700000000000003E-3</v>
      </c>
      <c r="I23" s="55"/>
      <c r="J23" s="55"/>
      <c r="K23" s="55"/>
    </row>
    <row r="24" spans="1:11" ht="24.95" customHeight="1">
      <c r="A24" s="209"/>
      <c r="B24" s="201"/>
      <c r="C24" s="200"/>
      <c r="D24" s="201"/>
      <c r="E24" s="87" t="s">
        <v>240</v>
      </c>
      <c r="F24" s="52">
        <f>1/5</f>
        <v>0.2</v>
      </c>
      <c r="G24" s="82">
        <v>1</v>
      </c>
      <c r="H24" s="54">
        <f>B4*D22*F24*G24</f>
        <v>3.5700000000000003E-3</v>
      </c>
      <c r="I24" s="55"/>
      <c r="J24" s="55"/>
      <c r="K24" s="55"/>
    </row>
    <row r="25" spans="1:11" ht="35.25" customHeight="1">
      <c r="A25" s="209"/>
      <c r="B25" s="201"/>
      <c r="C25" s="200"/>
      <c r="D25" s="201"/>
      <c r="E25" s="87" t="s">
        <v>159</v>
      </c>
      <c r="F25" s="52">
        <f>1/5</f>
        <v>0.2</v>
      </c>
      <c r="G25" s="82">
        <v>1</v>
      </c>
      <c r="H25" s="54">
        <f>B4*D22*F25*G25</f>
        <v>3.5700000000000003E-3</v>
      </c>
      <c r="I25" s="55"/>
      <c r="J25" s="55"/>
      <c r="K25" s="55"/>
    </row>
    <row r="26" spans="1:11" ht="24.95" customHeight="1">
      <c r="A26" s="209"/>
      <c r="B26" s="201"/>
      <c r="C26" s="200"/>
      <c r="D26" s="201"/>
      <c r="E26" s="87" t="s">
        <v>23</v>
      </c>
      <c r="F26" s="52">
        <f>1/5</f>
        <v>0.2</v>
      </c>
      <c r="G26" s="82">
        <v>1</v>
      </c>
      <c r="H26" s="54">
        <f>B4*D22*F26*G26</f>
        <v>3.5700000000000003E-3</v>
      </c>
      <c r="I26" s="55"/>
      <c r="J26" s="55"/>
      <c r="K26" s="55"/>
    </row>
    <row r="27" spans="1:11" s="25" customFormat="1" ht="24.95" customHeight="1">
      <c r="A27" s="209"/>
      <c r="B27" s="201"/>
      <c r="C27" s="200"/>
      <c r="D27" s="201"/>
      <c r="E27" s="100" t="s">
        <v>215</v>
      </c>
      <c r="F27" s="48">
        <f>SUM(F22:F26)</f>
        <v>1</v>
      </c>
      <c r="G27" s="49">
        <f>AVERAGE(G22:G26)</f>
        <v>1</v>
      </c>
      <c r="H27" s="50">
        <f>SUM(H22:H26)</f>
        <v>1.7850000000000001E-2</v>
      </c>
      <c r="I27" s="51"/>
      <c r="J27" s="51"/>
      <c r="K27" s="51"/>
    </row>
    <row r="28" spans="1:11" s="23" customFormat="1" ht="24.95" customHeight="1">
      <c r="A28" s="219" t="s">
        <v>219</v>
      </c>
      <c r="B28" s="220"/>
      <c r="C28" s="220"/>
      <c r="D28" s="220"/>
      <c r="E28" s="220"/>
      <c r="F28" s="221"/>
      <c r="G28" s="49">
        <f>AVERAGE(G7,G17,G21,G27)</f>
        <v>1</v>
      </c>
      <c r="H28" s="57">
        <f>SUM(H7,H17,H21,H27)</f>
        <v>6.9416666666666682E-2</v>
      </c>
      <c r="I28" s="58"/>
      <c r="J28" s="58"/>
      <c r="K28" s="58"/>
    </row>
    <row r="29" spans="1:11" ht="24.95" customHeight="1">
      <c r="A29" s="209" t="s">
        <v>180</v>
      </c>
      <c r="B29" s="202">
        <v>7.1400000000000005E-2</v>
      </c>
      <c r="C29" s="210" t="s">
        <v>227</v>
      </c>
      <c r="D29" s="202">
        <f>100%/2</f>
        <v>0.5</v>
      </c>
      <c r="E29" s="87" t="s">
        <v>24</v>
      </c>
      <c r="F29" s="52">
        <f t="shared" ref="F29:F35" si="1">1/7</f>
        <v>0.14285714285714285</v>
      </c>
      <c r="G29" s="82">
        <v>1</v>
      </c>
      <c r="H29" s="54">
        <f>B29*D29*F29*G29</f>
        <v>5.1000000000000004E-3</v>
      </c>
      <c r="I29" s="55"/>
      <c r="J29" s="55"/>
      <c r="K29" s="55"/>
    </row>
    <row r="30" spans="1:11" ht="24.95" customHeight="1">
      <c r="A30" s="214"/>
      <c r="B30" s="203"/>
      <c r="C30" s="211"/>
      <c r="D30" s="203"/>
      <c r="E30" s="88" t="s">
        <v>241</v>
      </c>
      <c r="F30" s="52">
        <f t="shared" si="1"/>
        <v>0.14285714285714285</v>
      </c>
      <c r="G30" s="82">
        <v>1</v>
      </c>
      <c r="H30" s="54">
        <f>B29*D29*F30*G30</f>
        <v>5.1000000000000004E-3</v>
      </c>
      <c r="I30" s="55"/>
      <c r="J30" s="55"/>
      <c r="K30" s="55"/>
    </row>
    <row r="31" spans="1:11" ht="24.95" customHeight="1">
      <c r="A31" s="214"/>
      <c r="B31" s="203"/>
      <c r="C31" s="211"/>
      <c r="D31" s="203"/>
      <c r="E31" s="88" t="s">
        <v>25</v>
      </c>
      <c r="F31" s="52">
        <f t="shared" si="1"/>
        <v>0.14285714285714285</v>
      </c>
      <c r="G31" s="82">
        <v>1</v>
      </c>
      <c r="H31" s="54">
        <f>B29*D29*F31*G31</f>
        <v>5.1000000000000004E-3</v>
      </c>
      <c r="I31" s="55"/>
      <c r="J31" s="55"/>
      <c r="K31" s="55"/>
    </row>
    <row r="32" spans="1:11" ht="24.95" customHeight="1">
      <c r="A32" s="214"/>
      <c r="B32" s="203"/>
      <c r="C32" s="211"/>
      <c r="D32" s="203"/>
      <c r="E32" s="88" t="s">
        <v>26</v>
      </c>
      <c r="F32" s="52">
        <f t="shared" si="1"/>
        <v>0.14285714285714285</v>
      </c>
      <c r="G32" s="82">
        <v>1</v>
      </c>
      <c r="H32" s="54">
        <f>B29*D29*F32*G32</f>
        <v>5.1000000000000004E-3</v>
      </c>
      <c r="I32" s="59"/>
      <c r="J32" s="59"/>
      <c r="K32" s="55"/>
    </row>
    <row r="33" spans="1:11" ht="24.95" customHeight="1">
      <c r="A33" s="214"/>
      <c r="B33" s="203"/>
      <c r="C33" s="211"/>
      <c r="D33" s="203"/>
      <c r="E33" s="87" t="s">
        <v>27</v>
      </c>
      <c r="F33" s="52">
        <f t="shared" si="1"/>
        <v>0.14285714285714285</v>
      </c>
      <c r="G33" s="82">
        <v>1</v>
      </c>
      <c r="H33" s="54">
        <f>B29*D29*F33*G33</f>
        <v>5.1000000000000004E-3</v>
      </c>
      <c r="I33" s="59"/>
      <c r="J33" s="59"/>
      <c r="K33" s="55"/>
    </row>
    <row r="34" spans="1:11" ht="24.95" customHeight="1">
      <c r="A34" s="214"/>
      <c r="B34" s="203"/>
      <c r="C34" s="211"/>
      <c r="D34" s="203"/>
      <c r="E34" s="87" t="s">
        <v>295</v>
      </c>
      <c r="F34" s="52">
        <f t="shared" si="1"/>
        <v>0.14285714285714285</v>
      </c>
      <c r="G34" s="82">
        <v>1</v>
      </c>
      <c r="H34" s="54">
        <f>B29*D29*F34*G34</f>
        <v>5.1000000000000004E-3</v>
      </c>
      <c r="I34" s="59"/>
      <c r="J34" s="59"/>
      <c r="K34" s="55"/>
    </row>
    <row r="35" spans="1:11" ht="24.95" customHeight="1">
      <c r="A35" s="214"/>
      <c r="B35" s="203"/>
      <c r="C35" s="211"/>
      <c r="D35" s="203"/>
      <c r="E35" s="87" t="s">
        <v>242</v>
      </c>
      <c r="F35" s="52">
        <f t="shared" si="1"/>
        <v>0.14285714285714285</v>
      </c>
      <c r="G35" s="82">
        <v>1</v>
      </c>
      <c r="H35" s="54">
        <f>B29*D29*F35*G35</f>
        <v>5.1000000000000004E-3</v>
      </c>
      <c r="I35" s="59"/>
      <c r="J35" s="59"/>
      <c r="K35" s="55"/>
    </row>
    <row r="36" spans="1:11" s="25" customFormat="1" ht="24.95" customHeight="1">
      <c r="A36" s="214"/>
      <c r="B36" s="203"/>
      <c r="C36" s="212"/>
      <c r="D36" s="204"/>
      <c r="E36" s="100" t="s">
        <v>215</v>
      </c>
      <c r="F36" s="48">
        <f>SUM(F29:F35)</f>
        <v>0.99999999999999978</v>
      </c>
      <c r="G36" s="49">
        <f>AVERAGE(G29:G35)</f>
        <v>1</v>
      </c>
      <c r="H36" s="50">
        <f>SUM(H29:H35)</f>
        <v>3.5700000000000003E-2</v>
      </c>
      <c r="I36" s="51"/>
      <c r="J36" s="51"/>
      <c r="K36" s="51"/>
    </row>
    <row r="37" spans="1:11" ht="24.95" customHeight="1">
      <c r="A37" s="214"/>
      <c r="B37" s="203"/>
      <c r="C37" s="210" t="s">
        <v>228</v>
      </c>
      <c r="D37" s="202">
        <f>100%/2</f>
        <v>0.5</v>
      </c>
      <c r="E37" s="86" t="s">
        <v>28</v>
      </c>
      <c r="F37" s="52">
        <f>1/6</f>
        <v>0.16666666666666666</v>
      </c>
      <c r="G37" s="82">
        <v>1</v>
      </c>
      <c r="H37" s="54">
        <f>B29*D37*F37*G37</f>
        <v>5.9500000000000004E-3</v>
      </c>
      <c r="I37" s="55"/>
      <c r="J37" s="55"/>
      <c r="K37" s="55"/>
    </row>
    <row r="38" spans="1:11" ht="24.95" customHeight="1">
      <c r="A38" s="214"/>
      <c r="B38" s="203"/>
      <c r="C38" s="211"/>
      <c r="D38" s="203"/>
      <c r="E38" s="86" t="s">
        <v>29</v>
      </c>
      <c r="F38" s="52">
        <f t="shared" ref="F38:F42" si="2">1/6</f>
        <v>0.16666666666666666</v>
      </c>
      <c r="G38" s="82">
        <v>1</v>
      </c>
      <c r="H38" s="54">
        <f>B29*D37*F38*G38</f>
        <v>5.9500000000000004E-3</v>
      </c>
      <c r="I38" s="55"/>
      <c r="J38" s="55"/>
      <c r="K38" s="55"/>
    </row>
    <row r="39" spans="1:11" ht="24.95" customHeight="1">
      <c r="A39" s="214"/>
      <c r="B39" s="203"/>
      <c r="C39" s="211"/>
      <c r="D39" s="203"/>
      <c r="E39" s="86" t="s">
        <v>30</v>
      </c>
      <c r="F39" s="52">
        <f t="shared" si="2"/>
        <v>0.16666666666666666</v>
      </c>
      <c r="G39" s="82">
        <v>1</v>
      </c>
      <c r="H39" s="54">
        <f>B29*D37*F39*G39</f>
        <v>5.9500000000000004E-3</v>
      </c>
      <c r="I39" s="55"/>
      <c r="J39" s="55"/>
      <c r="K39" s="55"/>
    </row>
    <row r="40" spans="1:11" ht="24.95" customHeight="1">
      <c r="A40" s="214"/>
      <c r="B40" s="203"/>
      <c r="C40" s="211"/>
      <c r="D40" s="203"/>
      <c r="E40" s="87" t="s">
        <v>31</v>
      </c>
      <c r="F40" s="52">
        <f t="shared" si="2"/>
        <v>0.16666666666666666</v>
      </c>
      <c r="G40" s="82">
        <v>1</v>
      </c>
      <c r="H40" s="54">
        <f>B29*D37*F40*G40</f>
        <v>5.9500000000000004E-3</v>
      </c>
      <c r="I40" s="55"/>
      <c r="J40" s="55"/>
      <c r="K40" s="55"/>
    </row>
    <row r="41" spans="1:11" ht="24.95" customHeight="1">
      <c r="A41" s="214"/>
      <c r="B41" s="203"/>
      <c r="C41" s="211"/>
      <c r="D41" s="203"/>
      <c r="E41" s="87" t="s">
        <v>160</v>
      </c>
      <c r="F41" s="52">
        <f t="shared" si="2"/>
        <v>0.16666666666666666</v>
      </c>
      <c r="G41" s="82">
        <v>1</v>
      </c>
      <c r="H41" s="54">
        <f>B29*D37*F41*G41</f>
        <v>5.9500000000000004E-3</v>
      </c>
      <c r="I41" s="55"/>
      <c r="J41" s="55"/>
      <c r="K41" s="55"/>
    </row>
    <row r="42" spans="1:11" ht="24.95" customHeight="1">
      <c r="A42" s="214"/>
      <c r="B42" s="203"/>
      <c r="C42" s="211"/>
      <c r="D42" s="203"/>
      <c r="E42" s="87" t="s">
        <v>161</v>
      </c>
      <c r="F42" s="52">
        <f t="shared" si="2"/>
        <v>0.16666666666666666</v>
      </c>
      <c r="G42" s="82">
        <v>1</v>
      </c>
      <c r="H42" s="54">
        <f>B29*D37*F42*G42</f>
        <v>5.9500000000000004E-3</v>
      </c>
      <c r="I42" s="55"/>
      <c r="J42" s="55"/>
      <c r="K42" s="55"/>
    </row>
    <row r="43" spans="1:11" s="25" customFormat="1" ht="24.95" customHeight="1">
      <c r="A43" s="215"/>
      <c r="B43" s="204"/>
      <c r="C43" s="212"/>
      <c r="D43" s="204"/>
      <c r="E43" s="100" t="s">
        <v>215</v>
      </c>
      <c r="F43" s="48">
        <f>SUM(F37:F42)</f>
        <v>0.99999999999999989</v>
      </c>
      <c r="G43" s="49">
        <f>AVERAGE(G37:G42)</f>
        <v>1</v>
      </c>
      <c r="H43" s="50">
        <f>SUM(H37:H42)</f>
        <v>3.5700000000000003E-2</v>
      </c>
      <c r="I43" s="51"/>
      <c r="J43" s="51"/>
      <c r="K43" s="51"/>
    </row>
    <row r="44" spans="1:11" s="23" customFormat="1" ht="24.95" customHeight="1">
      <c r="A44" s="219" t="s">
        <v>219</v>
      </c>
      <c r="B44" s="220"/>
      <c r="C44" s="220"/>
      <c r="D44" s="220"/>
      <c r="E44" s="220"/>
      <c r="F44" s="221"/>
      <c r="G44" s="49">
        <f>AVERAGE(G36,G43)</f>
        <v>1</v>
      </c>
      <c r="H44" s="57">
        <f>SUM(H36,H43)</f>
        <v>7.1400000000000005E-2</v>
      </c>
      <c r="I44" s="58"/>
      <c r="J44" s="58"/>
      <c r="K44" s="58"/>
    </row>
    <row r="45" spans="1:11" ht="47.25" customHeight="1">
      <c r="A45" s="209" t="s">
        <v>113</v>
      </c>
      <c r="B45" s="201">
        <v>7.1400000000000005E-2</v>
      </c>
      <c r="C45" s="200" t="s">
        <v>315</v>
      </c>
      <c r="D45" s="201">
        <f>100%/6</f>
        <v>0.16666666666666666</v>
      </c>
      <c r="E45" s="87" t="s">
        <v>243</v>
      </c>
      <c r="F45" s="52">
        <f>1/4</f>
        <v>0.25</v>
      </c>
      <c r="G45" s="82">
        <v>1</v>
      </c>
      <c r="H45" s="54">
        <f>B45*D45*F45*G45</f>
        <v>2.9750000000000002E-3</v>
      </c>
      <c r="I45" s="55"/>
      <c r="J45" s="55"/>
      <c r="K45" s="55"/>
    </row>
    <row r="46" spans="1:11" ht="24.95" customHeight="1">
      <c r="A46" s="209"/>
      <c r="B46" s="201"/>
      <c r="C46" s="200"/>
      <c r="D46" s="201"/>
      <c r="E46" s="86" t="s">
        <v>106</v>
      </c>
      <c r="F46" s="52">
        <f>1/4</f>
        <v>0.25</v>
      </c>
      <c r="G46" s="82">
        <v>1</v>
      </c>
      <c r="H46" s="54">
        <f>B45*D45*F46*G46</f>
        <v>2.9750000000000002E-3</v>
      </c>
      <c r="I46" s="55"/>
      <c r="J46" s="55"/>
      <c r="K46" s="55"/>
    </row>
    <row r="47" spans="1:11" ht="24.95" customHeight="1">
      <c r="A47" s="209"/>
      <c r="B47" s="201"/>
      <c r="C47" s="200"/>
      <c r="D47" s="201"/>
      <c r="E47" s="87" t="s">
        <v>244</v>
      </c>
      <c r="F47" s="52">
        <f>1/4</f>
        <v>0.25</v>
      </c>
      <c r="G47" s="82">
        <v>1</v>
      </c>
      <c r="H47" s="54">
        <f>B45*D45*F47*G47</f>
        <v>2.9750000000000002E-3</v>
      </c>
      <c r="I47" s="55"/>
      <c r="J47" s="55"/>
      <c r="K47" s="55"/>
    </row>
    <row r="48" spans="1:11" ht="24.95" customHeight="1">
      <c r="A48" s="209"/>
      <c r="B48" s="201"/>
      <c r="C48" s="200"/>
      <c r="D48" s="201"/>
      <c r="E48" s="86" t="s">
        <v>245</v>
      </c>
      <c r="F48" s="52">
        <f>1/4</f>
        <v>0.25</v>
      </c>
      <c r="G48" s="82">
        <v>1</v>
      </c>
      <c r="H48" s="54">
        <f>B45*D45*F48*G48</f>
        <v>2.9750000000000002E-3</v>
      </c>
      <c r="I48" s="55"/>
      <c r="J48" s="55"/>
      <c r="K48" s="55"/>
    </row>
    <row r="49" spans="1:11" s="25" customFormat="1" ht="24.95" customHeight="1">
      <c r="A49" s="209"/>
      <c r="B49" s="201"/>
      <c r="C49" s="200"/>
      <c r="D49" s="201"/>
      <c r="E49" s="100" t="s">
        <v>215</v>
      </c>
      <c r="F49" s="48">
        <f>SUM(F45:F48)</f>
        <v>1</v>
      </c>
      <c r="G49" s="49">
        <f>AVERAGE(G45:G48)</f>
        <v>1</v>
      </c>
      <c r="H49" s="50">
        <f>SUM(H45:H48)</f>
        <v>1.1900000000000001E-2</v>
      </c>
      <c r="I49" s="51"/>
      <c r="J49" s="51"/>
      <c r="K49" s="51"/>
    </row>
    <row r="50" spans="1:11" s="25" customFormat="1" ht="24.95" customHeight="1">
      <c r="A50" s="209"/>
      <c r="B50" s="201"/>
      <c r="C50" s="210" t="s">
        <v>109</v>
      </c>
      <c r="D50" s="202">
        <f>100%/6</f>
        <v>0.16666666666666666</v>
      </c>
      <c r="E50" s="86" t="s">
        <v>246</v>
      </c>
      <c r="F50" s="52">
        <f>1/4</f>
        <v>0.25</v>
      </c>
      <c r="G50" s="82">
        <v>1</v>
      </c>
      <c r="H50" s="54">
        <f>B45*D50*F50*G50</f>
        <v>2.9750000000000002E-3</v>
      </c>
      <c r="I50" s="55"/>
      <c r="J50" s="55"/>
      <c r="K50" s="55"/>
    </row>
    <row r="51" spans="1:11" s="25" customFormat="1" ht="24.95" customHeight="1">
      <c r="A51" s="209"/>
      <c r="B51" s="201"/>
      <c r="C51" s="211"/>
      <c r="D51" s="203"/>
      <c r="E51" s="86" t="s">
        <v>296</v>
      </c>
      <c r="F51" s="52">
        <f>1/4</f>
        <v>0.25</v>
      </c>
      <c r="G51" s="82">
        <v>1</v>
      </c>
      <c r="H51" s="54">
        <f>B45*D50*F51*G51</f>
        <v>2.9750000000000002E-3</v>
      </c>
      <c r="I51" s="55"/>
      <c r="J51" s="55"/>
      <c r="K51" s="55"/>
    </row>
    <row r="52" spans="1:11" s="25" customFormat="1" ht="24.95" customHeight="1">
      <c r="A52" s="209"/>
      <c r="B52" s="201"/>
      <c r="C52" s="211"/>
      <c r="D52" s="203"/>
      <c r="E52" s="89" t="s">
        <v>32</v>
      </c>
      <c r="F52" s="52">
        <f>1/4</f>
        <v>0.25</v>
      </c>
      <c r="G52" s="82">
        <v>1</v>
      </c>
      <c r="H52" s="54">
        <f>B45*D50*F52*G52</f>
        <v>2.9750000000000002E-3</v>
      </c>
      <c r="I52" s="55"/>
      <c r="J52" s="55"/>
      <c r="K52" s="55"/>
    </row>
    <row r="53" spans="1:11" s="25" customFormat="1" ht="24.95" customHeight="1">
      <c r="A53" s="209"/>
      <c r="B53" s="201"/>
      <c r="C53" s="211"/>
      <c r="D53" s="203"/>
      <c r="E53" s="90" t="s">
        <v>33</v>
      </c>
      <c r="F53" s="52">
        <f>1/4</f>
        <v>0.25</v>
      </c>
      <c r="G53" s="82">
        <v>1</v>
      </c>
      <c r="H53" s="54">
        <f>B45*D50*F53*G53</f>
        <v>2.9750000000000002E-3</v>
      </c>
      <c r="I53" s="55"/>
      <c r="J53" s="55"/>
      <c r="K53" s="55"/>
    </row>
    <row r="54" spans="1:11" s="25" customFormat="1" ht="24.95" customHeight="1">
      <c r="A54" s="209"/>
      <c r="B54" s="201"/>
      <c r="C54" s="212"/>
      <c r="D54" s="204"/>
      <c r="E54" s="100" t="s">
        <v>215</v>
      </c>
      <c r="F54" s="60">
        <f>SUM(F50:F53)</f>
        <v>1</v>
      </c>
      <c r="G54" s="49">
        <f>AVERAGE(G50:G53)</f>
        <v>1</v>
      </c>
      <c r="H54" s="50">
        <f>SUM(H50:H53)</f>
        <v>1.1900000000000001E-2</v>
      </c>
      <c r="I54" s="51"/>
      <c r="J54" s="51"/>
      <c r="K54" s="51"/>
    </row>
    <row r="55" spans="1:11" ht="24.95" customHeight="1">
      <c r="A55" s="209"/>
      <c r="B55" s="201"/>
      <c r="C55" s="200" t="s">
        <v>110</v>
      </c>
      <c r="D55" s="202">
        <f>100%/6</f>
        <v>0.16666666666666666</v>
      </c>
      <c r="E55" s="86" t="s">
        <v>34</v>
      </c>
      <c r="F55" s="52">
        <f>1/3</f>
        <v>0.33333333333333331</v>
      </c>
      <c r="G55" s="82">
        <v>1</v>
      </c>
      <c r="H55" s="54">
        <f>B45*D55*F55*G55</f>
        <v>3.966666666666667E-3</v>
      </c>
      <c r="I55" s="55"/>
      <c r="J55" s="55"/>
      <c r="K55" s="55"/>
    </row>
    <row r="56" spans="1:11" ht="24.95" customHeight="1">
      <c r="A56" s="209"/>
      <c r="B56" s="201"/>
      <c r="C56" s="200"/>
      <c r="D56" s="203"/>
      <c r="E56" s="87" t="s">
        <v>247</v>
      </c>
      <c r="F56" s="52">
        <f>1/3</f>
        <v>0.33333333333333331</v>
      </c>
      <c r="G56" s="82">
        <v>1</v>
      </c>
      <c r="H56" s="54">
        <f>B45*D55*F56*G56</f>
        <v>3.966666666666667E-3</v>
      </c>
      <c r="I56" s="55"/>
      <c r="J56" s="55"/>
      <c r="K56" s="55"/>
    </row>
    <row r="57" spans="1:11" ht="24.95" customHeight="1">
      <c r="A57" s="209"/>
      <c r="B57" s="201"/>
      <c r="C57" s="200"/>
      <c r="D57" s="203"/>
      <c r="E57" s="86" t="s">
        <v>35</v>
      </c>
      <c r="F57" s="52">
        <f>1/3</f>
        <v>0.33333333333333331</v>
      </c>
      <c r="G57" s="82">
        <v>1</v>
      </c>
      <c r="H57" s="54">
        <f>B45*D55*F57*G57</f>
        <v>3.966666666666667E-3</v>
      </c>
      <c r="I57" s="55"/>
      <c r="J57" s="55"/>
      <c r="K57" s="55"/>
    </row>
    <row r="58" spans="1:11" ht="24.95" customHeight="1">
      <c r="A58" s="209"/>
      <c r="B58" s="201"/>
      <c r="C58" s="200"/>
      <c r="D58" s="204"/>
      <c r="E58" s="100" t="s">
        <v>215</v>
      </c>
      <c r="F58" s="60">
        <f>SUM(F55:F57)</f>
        <v>1</v>
      </c>
      <c r="G58" s="49">
        <f>AVERAGE(G55:G57)</f>
        <v>1</v>
      </c>
      <c r="H58" s="50">
        <f>SUM(H55:H57)</f>
        <v>1.1900000000000001E-2</v>
      </c>
      <c r="I58" s="51"/>
      <c r="J58" s="51"/>
      <c r="K58" s="51"/>
    </row>
    <row r="59" spans="1:11" ht="24.95" customHeight="1">
      <c r="A59" s="209"/>
      <c r="B59" s="201"/>
      <c r="C59" s="200" t="s">
        <v>229</v>
      </c>
      <c r="D59" s="201">
        <f>100%/6</f>
        <v>0.16666666666666666</v>
      </c>
      <c r="E59" s="86" t="s">
        <v>36</v>
      </c>
      <c r="F59" s="52">
        <f>1/3</f>
        <v>0.33333333333333331</v>
      </c>
      <c r="G59" s="82">
        <v>1</v>
      </c>
      <c r="H59" s="54">
        <f>B45*D59*F59*G59</f>
        <v>3.966666666666667E-3</v>
      </c>
      <c r="I59" s="55"/>
      <c r="J59" s="55"/>
      <c r="K59" s="55"/>
    </row>
    <row r="60" spans="1:11" ht="24.95" customHeight="1">
      <c r="A60" s="209"/>
      <c r="B60" s="201"/>
      <c r="C60" s="200"/>
      <c r="D60" s="201"/>
      <c r="E60" s="86" t="s">
        <v>37</v>
      </c>
      <c r="F60" s="52">
        <f>1/3</f>
        <v>0.33333333333333331</v>
      </c>
      <c r="G60" s="82">
        <v>1</v>
      </c>
      <c r="H60" s="54">
        <f>B45*D59*F60*G60</f>
        <v>3.966666666666667E-3</v>
      </c>
      <c r="I60" s="55"/>
      <c r="J60" s="55"/>
      <c r="K60" s="55"/>
    </row>
    <row r="61" spans="1:11" ht="24.95" customHeight="1">
      <c r="A61" s="209"/>
      <c r="B61" s="201"/>
      <c r="C61" s="200"/>
      <c r="D61" s="201"/>
      <c r="E61" s="86" t="s">
        <v>38</v>
      </c>
      <c r="F61" s="52">
        <f>1/3</f>
        <v>0.33333333333333331</v>
      </c>
      <c r="G61" s="82">
        <v>1</v>
      </c>
      <c r="H61" s="54">
        <f>B45*D59*F61*G61</f>
        <v>3.966666666666667E-3</v>
      </c>
      <c r="I61" s="55"/>
      <c r="J61" s="55"/>
      <c r="K61" s="55"/>
    </row>
    <row r="62" spans="1:11" s="25" customFormat="1" ht="24.95" customHeight="1">
      <c r="A62" s="209"/>
      <c r="B62" s="201"/>
      <c r="C62" s="200"/>
      <c r="D62" s="201"/>
      <c r="E62" s="100" t="s">
        <v>215</v>
      </c>
      <c r="F62" s="60">
        <f>SUM(F59:F61)</f>
        <v>1</v>
      </c>
      <c r="G62" s="49">
        <f>AVERAGE(G59:G61)</f>
        <v>1</v>
      </c>
      <c r="H62" s="50">
        <f>SUM(H59:H61)</f>
        <v>1.1900000000000001E-2</v>
      </c>
      <c r="I62" s="51"/>
      <c r="J62" s="51"/>
      <c r="K62" s="51"/>
    </row>
    <row r="63" spans="1:11" s="25" customFormat="1" ht="24.95" customHeight="1">
      <c r="A63" s="209"/>
      <c r="B63" s="201"/>
      <c r="C63" s="200" t="s">
        <v>111</v>
      </c>
      <c r="D63" s="201">
        <f>100%/6</f>
        <v>0.16666666666666666</v>
      </c>
      <c r="E63" s="86" t="s">
        <v>248</v>
      </c>
      <c r="F63" s="52">
        <f>1/2</f>
        <v>0.5</v>
      </c>
      <c r="G63" s="82">
        <v>1</v>
      </c>
      <c r="H63" s="54">
        <f>B45*D63*F63*G63</f>
        <v>5.9500000000000004E-3</v>
      </c>
      <c r="I63" s="55"/>
      <c r="J63" s="55"/>
      <c r="K63" s="55"/>
    </row>
    <row r="64" spans="1:11" ht="24.95" customHeight="1">
      <c r="A64" s="209"/>
      <c r="B64" s="201"/>
      <c r="C64" s="200"/>
      <c r="D64" s="201"/>
      <c r="E64" s="86" t="s">
        <v>39</v>
      </c>
      <c r="F64" s="52">
        <f>1/2</f>
        <v>0.5</v>
      </c>
      <c r="G64" s="82">
        <v>1</v>
      </c>
      <c r="H64" s="54">
        <f>B45*D63*F64*G64</f>
        <v>5.9500000000000004E-3</v>
      </c>
      <c r="I64" s="55"/>
      <c r="J64" s="55"/>
      <c r="K64" s="55"/>
    </row>
    <row r="65" spans="1:11" s="25" customFormat="1" ht="24.95" customHeight="1">
      <c r="A65" s="209"/>
      <c r="B65" s="201"/>
      <c r="C65" s="200"/>
      <c r="D65" s="201"/>
      <c r="E65" s="100" t="s">
        <v>215</v>
      </c>
      <c r="F65" s="60">
        <f>SUM(F63:F64)</f>
        <v>1</v>
      </c>
      <c r="G65" s="49">
        <f>AVERAGE(G63:G64)</f>
        <v>1</v>
      </c>
      <c r="H65" s="50">
        <f>SUM(H63:H64)</f>
        <v>1.1900000000000001E-2</v>
      </c>
      <c r="I65" s="51"/>
      <c r="J65" s="51"/>
      <c r="K65" s="51"/>
    </row>
    <row r="66" spans="1:11" ht="24.95" customHeight="1">
      <c r="A66" s="209"/>
      <c r="B66" s="201"/>
      <c r="C66" s="200" t="s">
        <v>112</v>
      </c>
      <c r="D66" s="201">
        <f>100%/6</f>
        <v>0.16666666666666666</v>
      </c>
      <c r="E66" s="91" t="s">
        <v>249</v>
      </c>
      <c r="F66" s="52">
        <f>1/3</f>
        <v>0.33333333333333331</v>
      </c>
      <c r="G66" s="82">
        <v>1</v>
      </c>
      <c r="H66" s="54">
        <f>B45*D66*F66*G66</f>
        <v>3.966666666666667E-3</v>
      </c>
      <c r="I66" s="55"/>
      <c r="J66" s="55"/>
      <c r="K66" s="55"/>
    </row>
    <row r="67" spans="1:11" ht="24.95" customHeight="1">
      <c r="A67" s="209"/>
      <c r="B67" s="201"/>
      <c r="C67" s="200"/>
      <c r="D67" s="201"/>
      <c r="E67" s="91" t="s">
        <v>164</v>
      </c>
      <c r="F67" s="52">
        <f>1/3</f>
        <v>0.33333333333333331</v>
      </c>
      <c r="G67" s="82">
        <v>1</v>
      </c>
      <c r="H67" s="54">
        <f>B45*D66*F67*G67</f>
        <v>3.966666666666667E-3</v>
      </c>
      <c r="I67" s="55"/>
      <c r="J67" s="55"/>
      <c r="K67" s="55"/>
    </row>
    <row r="68" spans="1:11" ht="24.95" customHeight="1">
      <c r="A68" s="209"/>
      <c r="B68" s="201"/>
      <c r="C68" s="200"/>
      <c r="D68" s="201"/>
      <c r="E68" s="91" t="s">
        <v>163</v>
      </c>
      <c r="F68" s="52">
        <f>1/3</f>
        <v>0.33333333333333331</v>
      </c>
      <c r="G68" s="82">
        <v>1</v>
      </c>
      <c r="H68" s="54">
        <f>B45*D66*F68*G68</f>
        <v>3.966666666666667E-3</v>
      </c>
      <c r="I68" s="55"/>
      <c r="J68" s="55"/>
      <c r="K68" s="55"/>
    </row>
    <row r="69" spans="1:11" s="25" customFormat="1" ht="24.95" customHeight="1">
      <c r="A69" s="209"/>
      <c r="B69" s="201"/>
      <c r="C69" s="200"/>
      <c r="D69" s="201"/>
      <c r="E69" s="100" t="s">
        <v>215</v>
      </c>
      <c r="F69" s="60">
        <f>SUM(F66:F68)</f>
        <v>1</v>
      </c>
      <c r="G69" s="49">
        <f>AVERAGE(G66:G68)</f>
        <v>1</v>
      </c>
      <c r="H69" s="50">
        <f>SUM(H66:H68)</f>
        <v>1.1900000000000001E-2</v>
      </c>
      <c r="I69" s="51"/>
      <c r="J69" s="51"/>
      <c r="K69" s="51"/>
    </row>
    <row r="70" spans="1:11" s="23" customFormat="1" ht="24.95" customHeight="1">
      <c r="A70" s="207" t="s">
        <v>219</v>
      </c>
      <c r="B70" s="208"/>
      <c r="C70" s="208"/>
      <c r="D70" s="208"/>
      <c r="E70" s="208"/>
      <c r="F70" s="208"/>
      <c r="G70" s="49">
        <f>AVERAGE(G49,G54,G58,G62,G65,G69)</f>
        <v>1</v>
      </c>
      <c r="H70" s="57">
        <f>SUM(H49,H54,H58,H62,H65,H69)</f>
        <v>7.1400000000000005E-2</v>
      </c>
      <c r="I70" s="61"/>
      <c r="J70" s="61"/>
      <c r="K70" s="61"/>
    </row>
    <row r="71" spans="1:11" ht="24.95" customHeight="1">
      <c r="A71" s="213" t="s">
        <v>170</v>
      </c>
      <c r="B71" s="202">
        <v>7.1400000000000005E-2</v>
      </c>
      <c r="C71" s="210" t="s">
        <v>114</v>
      </c>
      <c r="D71" s="202">
        <f>100%/7</f>
        <v>0.14285714285714285</v>
      </c>
      <c r="E71" s="86" t="s">
        <v>250</v>
      </c>
      <c r="F71" s="52">
        <f t="shared" ref="F71:F76" si="3">1/6</f>
        <v>0.16666666666666666</v>
      </c>
      <c r="G71" s="82">
        <v>1</v>
      </c>
      <c r="H71" s="54">
        <f>B71*D71*F71*G71</f>
        <v>1.7000000000000001E-3</v>
      </c>
      <c r="I71" s="46"/>
      <c r="J71" s="46"/>
      <c r="K71" s="55"/>
    </row>
    <row r="72" spans="1:11" ht="24.95" customHeight="1">
      <c r="A72" s="214"/>
      <c r="B72" s="203"/>
      <c r="C72" s="211"/>
      <c r="D72" s="203"/>
      <c r="E72" s="86" t="s">
        <v>40</v>
      </c>
      <c r="F72" s="52">
        <f t="shared" si="3"/>
        <v>0.16666666666666666</v>
      </c>
      <c r="G72" s="82">
        <v>1</v>
      </c>
      <c r="H72" s="54">
        <f>B71*D71*F72*G72</f>
        <v>1.7000000000000001E-3</v>
      </c>
      <c r="I72" s="55"/>
      <c r="J72" s="55"/>
      <c r="K72" s="55"/>
    </row>
    <row r="73" spans="1:11" ht="39.75" customHeight="1">
      <c r="A73" s="214"/>
      <c r="B73" s="203"/>
      <c r="C73" s="211"/>
      <c r="D73" s="203"/>
      <c r="E73" s="86" t="s">
        <v>251</v>
      </c>
      <c r="F73" s="52">
        <f t="shared" si="3"/>
        <v>0.16666666666666666</v>
      </c>
      <c r="G73" s="82">
        <v>1</v>
      </c>
      <c r="H73" s="54">
        <f>B71*D71*F73*G73</f>
        <v>1.7000000000000001E-3</v>
      </c>
      <c r="I73" s="55"/>
      <c r="J73" s="55"/>
      <c r="K73" s="55"/>
    </row>
    <row r="74" spans="1:11" ht="24.95" customHeight="1">
      <c r="A74" s="214"/>
      <c r="B74" s="203"/>
      <c r="C74" s="211"/>
      <c r="D74" s="203"/>
      <c r="E74" s="86" t="s">
        <v>41</v>
      </c>
      <c r="F74" s="52">
        <f t="shared" si="3"/>
        <v>0.16666666666666666</v>
      </c>
      <c r="G74" s="82">
        <v>1</v>
      </c>
      <c r="H74" s="54">
        <f>B71*D71*F74*G74</f>
        <v>1.7000000000000001E-3</v>
      </c>
      <c r="I74" s="62"/>
      <c r="J74" s="63"/>
      <c r="K74" s="55"/>
    </row>
    <row r="75" spans="1:11" ht="24.95" customHeight="1">
      <c r="A75" s="214"/>
      <c r="B75" s="203"/>
      <c r="C75" s="211"/>
      <c r="D75" s="203"/>
      <c r="E75" s="86" t="s">
        <v>42</v>
      </c>
      <c r="F75" s="52">
        <f t="shared" si="3"/>
        <v>0.16666666666666666</v>
      </c>
      <c r="G75" s="82">
        <v>1</v>
      </c>
      <c r="H75" s="54">
        <f>B71*D71*F75*G75</f>
        <v>1.7000000000000001E-3</v>
      </c>
      <c r="I75" s="55"/>
      <c r="J75" s="55"/>
      <c r="K75" s="55"/>
    </row>
    <row r="76" spans="1:11" ht="24.95" customHeight="1">
      <c r="A76" s="214"/>
      <c r="B76" s="203"/>
      <c r="C76" s="211"/>
      <c r="D76" s="203"/>
      <c r="E76" s="86" t="s">
        <v>43</v>
      </c>
      <c r="F76" s="52">
        <f t="shared" si="3"/>
        <v>0.16666666666666666</v>
      </c>
      <c r="G76" s="82">
        <v>1</v>
      </c>
      <c r="H76" s="54">
        <f>B71*D71*F76*G76</f>
        <v>1.7000000000000001E-3</v>
      </c>
      <c r="I76" s="55"/>
      <c r="J76" s="55"/>
      <c r="K76" s="55"/>
    </row>
    <row r="77" spans="1:11" s="25" customFormat="1" ht="24.95" customHeight="1">
      <c r="A77" s="214"/>
      <c r="B77" s="203"/>
      <c r="C77" s="212"/>
      <c r="D77" s="204"/>
      <c r="E77" s="100" t="s">
        <v>215</v>
      </c>
      <c r="F77" s="64">
        <f>SUM(F71:F76)</f>
        <v>0.99999999999999989</v>
      </c>
      <c r="G77" s="49">
        <f>AVERAGE(G71:G76)</f>
        <v>1</v>
      </c>
      <c r="H77" s="50">
        <f>SUM(H71:H76)</f>
        <v>1.0200000000000001E-2</v>
      </c>
      <c r="I77" s="51"/>
      <c r="J77" s="51"/>
      <c r="K77" s="51"/>
    </row>
    <row r="78" spans="1:11" s="23" customFormat="1" ht="24.95" customHeight="1">
      <c r="A78" s="214"/>
      <c r="B78" s="203"/>
      <c r="C78" s="228" t="s">
        <v>111</v>
      </c>
      <c r="D78" s="202">
        <f>100%/7</f>
        <v>0.14285714285714285</v>
      </c>
      <c r="E78" s="86" t="s">
        <v>44</v>
      </c>
      <c r="F78" s="52">
        <f>1/5</f>
        <v>0.2</v>
      </c>
      <c r="G78" s="82">
        <v>1</v>
      </c>
      <c r="H78" s="54">
        <f>B71*D78*F78*G78</f>
        <v>2.0400000000000001E-3</v>
      </c>
      <c r="I78" s="55"/>
      <c r="J78" s="55"/>
      <c r="K78" s="55"/>
    </row>
    <row r="79" spans="1:11" s="23" customFormat="1" ht="24.95" customHeight="1">
      <c r="A79" s="214"/>
      <c r="B79" s="203"/>
      <c r="C79" s="229"/>
      <c r="D79" s="203"/>
      <c r="E79" s="86" t="s">
        <v>44</v>
      </c>
      <c r="F79" s="52">
        <f>1/5</f>
        <v>0.2</v>
      </c>
      <c r="G79" s="82">
        <v>1</v>
      </c>
      <c r="H79" s="54">
        <f>B71*D78*F79*G79</f>
        <v>2.0400000000000001E-3</v>
      </c>
      <c r="I79" s="55"/>
      <c r="J79" s="55"/>
      <c r="K79" s="55"/>
    </row>
    <row r="80" spans="1:11" s="25" customFormat="1" ht="24.95" customHeight="1">
      <c r="A80" s="214"/>
      <c r="B80" s="203"/>
      <c r="C80" s="229"/>
      <c r="D80" s="203"/>
      <c r="E80" s="86" t="s">
        <v>45</v>
      </c>
      <c r="F80" s="52">
        <f>1/5</f>
        <v>0.2</v>
      </c>
      <c r="G80" s="82">
        <v>1</v>
      </c>
      <c r="H80" s="54">
        <f>B71*D78*F80*G80</f>
        <v>2.0400000000000001E-3</v>
      </c>
      <c r="I80" s="55"/>
      <c r="J80" s="55"/>
      <c r="K80" s="55"/>
    </row>
    <row r="81" spans="1:11" s="25" customFormat="1" ht="24.95" customHeight="1">
      <c r="A81" s="214"/>
      <c r="B81" s="203"/>
      <c r="C81" s="229"/>
      <c r="D81" s="203"/>
      <c r="E81" s="86" t="s">
        <v>46</v>
      </c>
      <c r="F81" s="52">
        <f>1/5</f>
        <v>0.2</v>
      </c>
      <c r="G81" s="82">
        <v>1</v>
      </c>
      <c r="H81" s="54">
        <f>B71*D78*F81*G81</f>
        <v>2.0400000000000001E-3</v>
      </c>
      <c r="I81" s="55"/>
      <c r="J81" s="55"/>
      <c r="K81" s="55"/>
    </row>
    <row r="82" spans="1:11" s="25" customFormat="1" ht="24.95" customHeight="1">
      <c r="A82" s="214"/>
      <c r="B82" s="203"/>
      <c r="C82" s="229"/>
      <c r="D82" s="203"/>
      <c r="E82" s="86" t="s">
        <v>47</v>
      </c>
      <c r="F82" s="52">
        <f>1/5</f>
        <v>0.2</v>
      </c>
      <c r="G82" s="82">
        <v>1</v>
      </c>
      <c r="H82" s="54">
        <f>B71*D78*F82*G82</f>
        <v>2.0400000000000001E-3</v>
      </c>
      <c r="I82" s="55"/>
      <c r="J82" s="55"/>
      <c r="K82" s="55"/>
    </row>
    <row r="83" spans="1:11" s="25" customFormat="1" ht="24.95" customHeight="1">
      <c r="A83" s="214"/>
      <c r="B83" s="203"/>
      <c r="C83" s="230"/>
      <c r="D83" s="204"/>
      <c r="E83" s="100" t="s">
        <v>215</v>
      </c>
      <c r="F83" s="60">
        <f>SUM(F78:F82)</f>
        <v>1</v>
      </c>
      <c r="G83" s="49">
        <f>AVERAGE(G78:G82)</f>
        <v>1</v>
      </c>
      <c r="H83" s="50">
        <f>SUM(H78:H82)</f>
        <v>1.0200000000000001E-2</v>
      </c>
      <c r="I83" s="51"/>
      <c r="J83" s="51"/>
      <c r="K83" s="51"/>
    </row>
    <row r="84" spans="1:11" s="27" customFormat="1" ht="24.95" customHeight="1">
      <c r="A84" s="214"/>
      <c r="B84" s="203"/>
      <c r="C84" s="228" t="s">
        <v>115</v>
      </c>
      <c r="D84" s="202">
        <f>100%/7</f>
        <v>0.14285714285714285</v>
      </c>
      <c r="E84" s="87" t="s">
        <v>252</v>
      </c>
      <c r="F84" s="52">
        <f>1/6</f>
        <v>0.16666666666666666</v>
      </c>
      <c r="G84" s="82">
        <v>1</v>
      </c>
      <c r="H84" s="65">
        <f>B71*D84*F84*G84</f>
        <v>1.7000000000000001E-3</v>
      </c>
      <c r="I84" s="66"/>
      <c r="J84" s="66"/>
      <c r="K84" s="67"/>
    </row>
    <row r="85" spans="1:11" s="27" customFormat="1" ht="24.95" customHeight="1">
      <c r="A85" s="214"/>
      <c r="B85" s="203"/>
      <c r="C85" s="229"/>
      <c r="D85" s="203"/>
      <c r="E85" s="87" t="s">
        <v>253</v>
      </c>
      <c r="F85" s="52">
        <f t="shared" ref="F85:F89" si="4">1/6</f>
        <v>0.16666666666666666</v>
      </c>
      <c r="G85" s="82">
        <v>1</v>
      </c>
      <c r="H85" s="65">
        <f>B71*D84*F85*G85</f>
        <v>1.7000000000000001E-3</v>
      </c>
      <c r="I85" s="66"/>
      <c r="J85" s="66"/>
      <c r="K85" s="67"/>
    </row>
    <row r="86" spans="1:11" s="25" customFormat="1" ht="24.95" customHeight="1">
      <c r="A86" s="214"/>
      <c r="B86" s="203"/>
      <c r="C86" s="229"/>
      <c r="D86" s="203"/>
      <c r="E86" s="86" t="s">
        <v>254</v>
      </c>
      <c r="F86" s="52">
        <f t="shared" si="4"/>
        <v>0.16666666666666666</v>
      </c>
      <c r="G86" s="82">
        <v>1</v>
      </c>
      <c r="H86" s="54">
        <f>B71*D84*F86*G86</f>
        <v>1.7000000000000001E-3</v>
      </c>
      <c r="I86" s="59"/>
      <c r="J86" s="59"/>
      <c r="K86" s="67"/>
    </row>
    <row r="87" spans="1:11" s="25" customFormat="1" ht="24.95" customHeight="1">
      <c r="A87" s="214"/>
      <c r="B87" s="203"/>
      <c r="C87" s="229"/>
      <c r="D87" s="203"/>
      <c r="E87" s="91" t="s">
        <v>48</v>
      </c>
      <c r="F87" s="52">
        <f t="shared" si="4"/>
        <v>0.16666666666666666</v>
      </c>
      <c r="G87" s="82">
        <v>1</v>
      </c>
      <c r="H87" s="54">
        <f>B71*D84*F87*G87</f>
        <v>1.7000000000000001E-3</v>
      </c>
      <c r="I87" s="59"/>
      <c r="J87" s="59"/>
      <c r="K87" s="67"/>
    </row>
    <row r="88" spans="1:11" s="25" customFormat="1" ht="24.95" customHeight="1">
      <c r="A88" s="214"/>
      <c r="B88" s="203"/>
      <c r="C88" s="229"/>
      <c r="D88" s="203"/>
      <c r="E88" s="91" t="s">
        <v>165</v>
      </c>
      <c r="F88" s="52">
        <f t="shared" si="4"/>
        <v>0.16666666666666666</v>
      </c>
      <c r="G88" s="82">
        <v>1</v>
      </c>
      <c r="H88" s="54">
        <f>B71*D84*F88*G88</f>
        <v>1.7000000000000001E-3</v>
      </c>
      <c r="I88" s="59"/>
      <c r="J88" s="59"/>
      <c r="K88" s="67"/>
    </row>
    <row r="89" spans="1:11" s="25" customFormat="1" ht="24.95" customHeight="1">
      <c r="A89" s="214"/>
      <c r="B89" s="203"/>
      <c r="C89" s="229"/>
      <c r="D89" s="203"/>
      <c r="E89" s="91" t="s">
        <v>166</v>
      </c>
      <c r="F89" s="52">
        <f t="shared" si="4"/>
        <v>0.16666666666666666</v>
      </c>
      <c r="G89" s="82">
        <v>1</v>
      </c>
      <c r="H89" s="54">
        <f>B71*D84*F89*G89</f>
        <v>1.7000000000000001E-3</v>
      </c>
      <c r="I89" s="59"/>
      <c r="J89" s="59"/>
      <c r="K89" s="67"/>
    </row>
    <row r="90" spans="1:11" s="25" customFormat="1" ht="24.95" customHeight="1">
      <c r="A90" s="214"/>
      <c r="B90" s="203"/>
      <c r="C90" s="230"/>
      <c r="D90" s="204"/>
      <c r="E90" s="100" t="s">
        <v>215</v>
      </c>
      <c r="F90" s="68">
        <f>SUM(F84:F89)</f>
        <v>0.99999999999999989</v>
      </c>
      <c r="G90" s="49">
        <f>AVERAGE(G84:G89)</f>
        <v>1</v>
      </c>
      <c r="H90" s="69">
        <f>SUM(H84:H89)</f>
        <v>1.0200000000000001E-2</v>
      </c>
      <c r="I90" s="51"/>
      <c r="J90" s="51"/>
      <c r="K90" s="51"/>
    </row>
    <row r="91" spans="1:11" s="25" customFormat="1" ht="24.95" customHeight="1">
      <c r="A91" s="214"/>
      <c r="B91" s="203"/>
      <c r="C91" s="228" t="s">
        <v>116</v>
      </c>
      <c r="D91" s="202">
        <f>100%/7</f>
        <v>0.14285714285714285</v>
      </c>
      <c r="E91" s="87" t="s">
        <v>49</v>
      </c>
      <c r="F91" s="52">
        <f t="shared" ref="F91:F97" si="5">1/7</f>
        <v>0.14285714285714285</v>
      </c>
      <c r="G91" s="82">
        <v>1</v>
      </c>
      <c r="H91" s="65">
        <f>B71*D91*F91*G91</f>
        <v>1.4571428571428572E-3</v>
      </c>
      <c r="I91" s="66"/>
      <c r="J91" s="59"/>
      <c r="K91" s="67"/>
    </row>
    <row r="92" spans="1:11" s="25" customFormat="1" ht="24.95" customHeight="1">
      <c r="A92" s="214"/>
      <c r="B92" s="203"/>
      <c r="C92" s="229"/>
      <c r="D92" s="203"/>
      <c r="E92" s="86" t="s">
        <v>50</v>
      </c>
      <c r="F92" s="52">
        <f t="shared" si="5"/>
        <v>0.14285714285714285</v>
      </c>
      <c r="G92" s="82">
        <v>1</v>
      </c>
      <c r="H92" s="54">
        <f>B71*D91*F92*G92</f>
        <v>1.4571428571428572E-3</v>
      </c>
      <c r="I92" s="59"/>
      <c r="J92" s="59"/>
      <c r="K92" s="59"/>
    </row>
    <row r="93" spans="1:11" s="25" customFormat="1" ht="24.95" customHeight="1">
      <c r="A93" s="214"/>
      <c r="B93" s="203"/>
      <c r="C93" s="229"/>
      <c r="D93" s="203"/>
      <c r="E93" s="86" t="s">
        <v>51</v>
      </c>
      <c r="F93" s="52">
        <f t="shared" si="5"/>
        <v>0.14285714285714285</v>
      </c>
      <c r="G93" s="82">
        <v>1</v>
      </c>
      <c r="H93" s="54">
        <f>B71*D91*F93*G93</f>
        <v>1.4571428571428572E-3</v>
      </c>
      <c r="I93" s="59"/>
      <c r="J93" s="59"/>
      <c r="K93" s="59"/>
    </row>
    <row r="94" spans="1:11" s="25" customFormat="1" ht="24.95" customHeight="1">
      <c r="A94" s="214"/>
      <c r="B94" s="203"/>
      <c r="C94" s="229"/>
      <c r="D94" s="203"/>
      <c r="E94" s="86" t="s">
        <v>297</v>
      </c>
      <c r="F94" s="52">
        <f t="shared" si="5"/>
        <v>0.14285714285714285</v>
      </c>
      <c r="G94" s="82">
        <v>1</v>
      </c>
      <c r="H94" s="54">
        <f>B71*D91*F94*G94</f>
        <v>1.4571428571428572E-3</v>
      </c>
      <c r="I94" s="59"/>
      <c r="J94" s="59"/>
      <c r="K94" s="55"/>
    </row>
    <row r="95" spans="1:11" s="25" customFormat="1" ht="24.95" customHeight="1">
      <c r="A95" s="214"/>
      <c r="B95" s="203"/>
      <c r="C95" s="229"/>
      <c r="D95" s="203"/>
      <c r="E95" s="86" t="s">
        <v>298</v>
      </c>
      <c r="F95" s="52">
        <f t="shared" si="5"/>
        <v>0.14285714285714285</v>
      </c>
      <c r="G95" s="82">
        <v>1</v>
      </c>
      <c r="H95" s="54">
        <f>B71*D91*F95*G95</f>
        <v>1.4571428571428572E-3</v>
      </c>
      <c r="I95" s="59"/>
      <c r="J95" s="59"/>
      <c r="K95" s="55"/>
    </row>
    <row r="96" spans="1:11" s="25" customFormat="1" ht="24.95" customHeight="1">
      <c r="A96" s="214"/>
      <c r="B96" s="203"/>
      <c r="C96" s="229"/>
      <c r="D96" s="203"/>
      <c r="E96" s="86" t="s">
        <v>52</v>
      </c>
      <c r="F96" s="52">
        <f t="shared" si="5"/>
        <v>0.14285714285714285</v>
      </c>
      <c r="G96" s="82">
        <v>1</v>
      </c>
      <c r="H96" s="54">
        <f>B71*D91*F96*G96</f>
        <v>1.4571428571428572E-3</v>
      </c>
      <c r="I96" s="59"/>
      <c r="J96" s="59"/>
      <c r="K96" s="59"/>
    </row>
    <row r="97" spans="1:11" s="25" customFormat="1" ht="24.95" customHeight="1">
      <c r="A97" s="214"/>
      <c r="B97" s="203"/>
      <c r="C97" s="229"/>
      <c r="D97" s="203"/>
      <c r="E97" s="86" t="s">
        <v>53</v>
      </c>
      <c r="F97" s="52">
        <f t="shared" si="5"/>
        <v>0.14285714285714285</v>
      </c>
      <c r="G97" s="82">
        <v>1</v>
      </c>
      <c r="H97" s="54">
        <f>B71*D91*F97*G97</f>
        <v>1.4571428571428572E-3</v>
      </c>
      <c r="I97" s="59"/>
      <c r="J97" s="59"/>
      <c r="K97" s="55"/>
    </row>
    <row r="98" spans="1:11" s="25" customFormat="1" ht="24.95" customHeight="1">
      <c r="A98" s="214"/>
      <c r="B98" s="203"/>
      <c r="C98" s="230"/>
      <c r="D98" s="204"/>
      <c r="E98" s="100" t="s">
        <v>215</v>
      </c>
      <c r="F98" s="60">
        <f>SUM(F91:F97)</f>
        <v>0.99999999999999978</v>
      </c>
      <c r="G98" s="49">
        <f>AVERAGE(G91:G97)</f>
        <v>1</v>
      </c>
      <c r="H98" s="50">
        <f>SUM(H91:H97)</f>
        <v>1.0199999999999999E-2</v>
      </c>
      <c r="I98" s="51"/>
      <c r="J98" s="51"/>
      <c r="K98" s="51"/>
    </row>
    <row r="99" spans="1:11" s="25" customFormat="1" ht="24.95" customHeight="1">
      <c r="A99" s="214"/>
      <c r="B99" s="203"/>
      <c r="C99" s="210" t="s">
        <v>169</v>
      </c>
      <c r="D99" s="202">
        <f>100%/7</f>
        <v>0.14285714285714285</v>
      </c>
      <c r="E99" s="92" t="s">
        <v>255</v>
      </c>
      <c r="F99" s="52">
        <f t="shared" ref="F99:F106" si="6">1/8</f>
        <v>0.125</v>
      </c>
      <c r="G99" s="82">
        <v>1</v>
      </c>
      <c r="H99" s="54">
        <f>B71*D99*F99*G99</f>
        <v>1.2750000000000001E-3</v>
      </c>
      <c r="I99" s="55"/>
      <c r="J99" s="59"/>
      <c r="K99" s="55"/>
    </row>
    <row r="100" spans="1:11" s="25" customFormat="1" ht="24.95" customHeight="1">
      <c r="A100" s="214"/>
      <c r="B100" s="203"/>
      <c r="C100" s="211"/>
      <c r="D100" s="203"/>
      <c r="E100" s="90" t="s">
        <v>54</v>
      </c>
      <c r="F100" s="52">
        <f t="shared" si="6"/>
        <v>0.125</v>
      </c>
      <c r="G100" s="82">
        <v>1</v>
      </c>
      <c r="H100" s="54">
        <f>B71*D99*F100*G100</f>
        <v>1.2750000000000001E-3</v>
      </c>
      <c r="I100" s="55"/>
      <c r="J100" s="59"/>
      <c r="K100" s="59"/>
    </row>
    <row r="101" spans="1:11" s="25" customFormat="1" ht="24.95" customHeight="1">
      <c r="A101" s="214"/>
      <c r="B101" s="203"/>
      <c r="C101" s="211"/>
      <c r="D101" s="203"/>
      <c r="E101" s="90" t="s">
        <v>55</v>
      </c>
      <c r="F101" s="52">
        <f t="shared" si="6"/>
        <v>0.125</v>
      </c>
      <c r="G101" s="82">
        <v>1</v>
      </c>
      <c r="H101" s="54">
        <f>B71*D99*F101*G101</f>
        <v>1.2750000000000001E-3</v>
      </c>
      <c r="I101" s="55"/>
      <c r="J101" s="59"/>
      <c r="K101" s="59"/>
    </row>
    <row r="102" spans="1:11" s="25" customFormat="1" ht="24.95" customHeight="1">
      <c r="A102" s="214"/>
      <c r="B102" s="203"/>
      <c r="C102" s="211"/>
      <c r="D102" s="203"/>
      <c r="E102" s="90" t="s">
        <v>299</v>
      </c>
      <c r="F102" s="52">
        <f t="shared" si="6"/>
        <v>0.125</v>
      </c>
      <c r="G102" s="82">
        <v>1</v>
      </c>
      <c r="H102" s="54">
        <f>B71*D99*F102*G102</f>
        <v>1.2750000000000001E-3</v>
      </c>
      <c r="I102" s="55"/>
      <c r="J102" s="59"/>
      <c r="K102" s="59"/>
    </row>
    <row r="103" spans="1:11" ht="24.95" customHeight="1">
      <c r="A103" s="214"/>
      <c r="B103" s="203"/>
      <c r="C103" s="211"/>
      <c r="D103" s="203"/>
      <c r="E103" s="90" t="s">
        <v>300</v>
      </c>
      <c r="F103" s="52">
        <f t="shared" si="6"/>
        <v>0.125</v>
      </c>
      <c r="G103" s="82">
        <v>1</v>
      </c>
      <c r="H103" s="54">
        <f>B71*D99*F103*G103</f>
        <v>1.2750000000000001E-3</v>
      </c>
      <c r="I103" s="55"/>
      <c r="J103" s="59"/>
      <c r="K103" s="59"/>
    </row>
    <row r="104" spans="1:11" ht="24.95" customHeight="1">
      <c r="A104" s="214"/>
      <c r="B104" s="203"/>
      <c r="C104" s="211"/>
      <c r="D104" s="203"/>
      <c r="E104" s="90" t="s">
        <v>256</v>
      </c>
      <c r="F104" s="52">
        <f t="shared" si="6"/>
        <v>0.125</v>
      </c>
      <c r="G104" s="82">
        <v>1</v>
      </c>
      <c r="H104" s="54">
        <f>B71*D99*F104*G104</f>
        <v>1.2750000000000001E-3</v>
      </c>
      <c r="I104" s="55"/>
      <c r="J104" s="59"/>
      <c r="K104" s="59"/>
    </row>
    <row r="105" spans="1:11" ht="39.75" customHeight="1">
      <c r="A105" s="214"/>
      <c r="B105" s="203"/>
      <c r="C105" s="211"/>
      <c r="D105" s="203"/>
      <c r="E105" s="88" t="s">
        <v>301</v>
      </c>
      <c r="F105" s="52">
        <f t="shared" si="6"/>
        <v>0.125</v>
      </c>
      <c r="G105" s="82">
        <v>1</v>
      </c>
      <c r="H105" s="54">
        <f>B71*D99*F105*G105</f>
        <v>1.2750000000000001E-3</v>
      </c>
      <c r="I105" s="55"/>
      <c r="J105" s="59"/>
      <c r="K105" s="59"/>
    </row>
    <row r="106" spans="1:11" ht="24.95" customHeight="1">
      <c r="A106" s="214"/>
      <c r="B106" s="203"/>
      <c r="C106" s="211"/>
      <c r="D106" s="203"/>
      <c r="E106" s="90" t="s">
        <v>302</v>
      </c>
      <c r="F106" s="52">
        <f t="shared" si="6"/>
        <v>0.125</v>
      </c>
      <c r="G106" s="82">
        <v>1</v>
      </c>
      <c r="H106" s="54">
        <f>B71*D99*F106*G106</f>
        <v>1.2750000000000001E-3</v>
      </c>
      <c r="I106" s="59"/>
      <c r="J106" s="59"/>
      <c r="K106" s="59"/>
    </row>
    <row r="107" spans="1:11" s="25" customFormat="1" ht="24.95" customHeight="1">
      <c r="A107" s="214"/>
      <c r="B107" s="203"/>
      <c r="C107" s="212"/>
      <c r="D107" s="204"/>
      <c r="E107" s="100" t="s">
        <v>215</v>
      </c>
      <c r="F107" s="60">
        <f>SUM(F99:F106)</f>
        <v>1</v>
      </c>
      <c r="G107" s="49">
        <f>AVERAGE(G99:G106)</f>
        <v>1</v>
      </c>
      <c r="H107" s="50">
        <f>SUM(H99:H106)</f>
        <v>1.0200000000000001E-2</v>
      </c>
      <c r="I107" s="51"/>
      <c r="J107" s="51"/>
      <c r="K107" s="51"/>
    </row>
    <row r="108" spans="1:11" ht="24.95" customHeight="1">
      <c r="A108" s="214"/>
      <c r="B108" s="203"/>
      <c r="C108" s="200" t="s">
        <v>162</v>
      </c>
      <c r="D108" s="201">
        <f>100%/7</f>
        <v>0.14285714285714285</v>
      </c>
      <c r="E108" s="86" t="s">
        <v>56</v>
      </c>
      <c r="F108" s="52">
        <f>1/4</f>
        <v>0.25</v>
      </c>
      <c r="G108" s="82">
        <v>1</v>
      </c>
      <c r="H108" s="54">
        <f>B71*D108*F108*G108</f>
        <v>2.5500000000000002E-3</v>
      </c>
      <c r="I108" s="55"/>
      <c r="J108" s="55"/>
      <c r="K108" s="59"/>
    </row>
    <row r="109" spans="1:11" ht="24.95" customHeight="1">
      <c r="A109" s="214"/>
      <c r="B109" s="203"/>
      <c r="C109" s="200"/>
      <c r="D109" s="201"/>
      <c r="E109" s="86" t="s">
        <v>57</v>
      </c>
      <c r="F109" s="52">
        <f>1/4</f>
        <v>0.25</v>
      </c>
      <c r="G109" s="82">
        <v>1</v>
      </c>
      <c r="H109" s="54">
        <f>B71*D108*F109*G109</f>
        <v>2.5500000000000002E-3</v>
      </c>
      <c r="I109" s="55"/>
      <c r="J109" s="55"/>
      <c r="K109" s="59"/>
    </row>
    <row r="110" spans="1:11" ht="24.95" customHeight="1">
      <c r="A110" s="214"/>
      <c r="B110" s="203"/>
      <c r="C110" s="200"/>
      <c r="D110" s="201"/>
      <c r="E110" s="86" t="s">
        <v>58</v>
      </c>
      <c r="F110" s="52">
        <f>1/4</f>
        <v>0.25</v>
      </c>
      <c r="G110" s="82">
        <v>1</v>
      </c>
      <c r="H110" s="54">
        <f>B71*D108*F110*G110</f>
        <v>2.5500000000000002E-3</v>
      </c>
      <c r="I110" s="55"/>
      <c r="J110" s="55"/>
      <c r="K110" s="59"/>
    </row>
    <row r="111" spans="1:11" ht="24.95" customHeight="1">
      <c r="A111" s="214"/>
      <c r="B111" s="203"/>
      <c r="C111" s="200"/>
      <c r="D111" s="201"/>
      <c r="E111" s="90" t="s">
        <v>59</v>
      </c>
      <c r="F111" s="52">
        <f>1/4</f>
        <v>0.25</v>
      </c>
      <c r="G111" s="82">
        <v>1</v>
      </c>
      <c r="H111" s="54">
        <f>B71*D108*F111*G111</f>
        <v>2.5500000000000002E-3</v>
      </c>
      <c r="I111" s="55"/>
      <c r="J111" s="55"/>
      <c r="K111" s="55"/>
    </row>
    <row r="112" spans="1:11" ht="24.95" customHeight="1">
      <c r="A112" s="214"/>
      <c r="B112" s="203"/>
      <c r="C112" s="200"/>
      <c r="D112" s="201"/>
      <c r="E112" s="100" t="s">
        <v>215</v>
      </c>
      <c r="F112" s="60">
        <f>SUM(F108:F111)</f>
        <v>1</v>
      </c>
      <c r="G112" s="49">
        <f>AVERAGE(G108:G111)</f>
        <v>1</v>
      </c>
      <c r="H112" s="50">
        <f>SUM(H108:H111)</f>
        <v>1.0200000000000001E-2</v>
      </c>
      <c r="I112" s="51"/>
      <c r="J112" s="51"/>
      <c r="K112" s="51"/>
    </row>
    <row r="113" spans="1:11" ht="24.95" customHeight="1">
      <c r="A113" s="214"/>
      <c r="B113" s="203"/>
      <c r="C113" s="210" t="s">
        <v>117</v>
      </c>
      <c r="D113" s="202">
        <f>100%/7</f>
        <v>0.14285714285714285</v>
      </c>
      <c r="E113" s="87" t="s">
        <v>303</v>
      </c>
      <c r="F113" s="52">
        <f>1/4</f>
        <v>0.25</v>
      </c>
      <c r="G113" s="82">
        <v>1</v>
      </c>
      <c r="H113" s="54">
        <f>B71*D113*F113*G113</f>
        <v>2.5500000000000002E-3</v>
      </c>
      <c r="I113" s="55"/>
      <c r="J113" s="55"/>
      <c r="K113" s="55"/>
    </row>
    <row r="114" spans="1:11" ht="24.95" customHeight="1">
      <c r="A114" s="214"/>
      <c r="B114" s="203"/>
      <c r="C114" s="211"/>
      <c r="D114" s="203"/>
      <c r="E114" s="86" t="s">
        <v>60</v>
      </c>
      <c r="F114" s="52">
        <f>1/4</f>
        <v>0.25</v>
      </c>
      <c r="G114" s="82">
        <v>1</v>
      </c>
      <c r="H114" s="54">
        <f>B71*D113*F114*G114</f>
        <v>2.5500000000000002E-3</v>
      </c>
      <c r="I114" s="55"/>
      <c r="J114" s="55"/>
      <c r="K114" s="55"/>
    </row>
    <row r="115" spans="1:11" ht="24.95" customHeight="1">
      <c r="A115" s="214"/>
      <c r="B115" s="203"/>
      <c r="C115" s="211"/>
      <c r="D115" s="203"/>
      <c r="E115" s="86" t="s">
        <v>257</v>
      </c>
      <c r="F115" s="52">
        <f>1/4</f>
        <v>0.25</v>
      </c>
      <c r="G115" s="82">
        <v>1</v>
      </c>
      <c r="H115" s="54">
        <f>B71*D113*F115*G115</f>
        <v>2.5500000000000002E-3</v>
      </c>
      <c r="I115" s="55"/>
      <c r="J115" s="55"/>
      <c r="K115" s="55"/>
    </row>
    <row r="116" spans="1:11" ht="24.95" customHeight="1">
      <c r="A116" s="214"/>
      <c r="B116" s="203"/>
      <c r="C116" s="211"/>
      <c r="D116" s="203"/>
      <c r="E116" s="86" t="s">
        <v>61</v>
      </c>
      <c r="F116" s="52">
        <f>1/4</f>
        <v>0.25</v>
      </c>
      <c r="G116" s="82">
        <v>1</v>
      </c>
      <c r="H116" s="54">
        <f>B71*D113*F116*G116</f>
        <v>2.5500000000000002E-3</v>
      </c>
      <c r="I116" s="55"/>
      <c r="J116" s="55"/>
      <c r="K116" s="55"/>
    </row>
    <row r="117" spans="1:11" s="25" customFormat="1" ht="24.95" customHeight="1">
      <c r="A117" s="215"/>
      <c r="B117" s="204"/>
      <c r="C117" s="212"/>
      <c r="D117" s="204"/>
      <c r="E117" s="100" t="s">
        <v>215</v>
      </c>
      <c r="F117" s="60">
        <f>SUM(F113:F116)</f>
        <v>1</v>
      </c>
      <c r="G117" s="49">
        <f>AVERAGE(G113:G116)</f>
        <v>1</v>
      </c>
      <c r="H117" s="50">
        <f>SUM(H113:H116)</f>
        <v>1.0200000000000001E-2</v>
      </c>
      <c r="I117" s="51"/>
      <c r="J117" s="51"/>
      <c r="K117" s="51"/>
    </row>
    <row r="118" spans="1:11" s="23" customFormat="1" ht="24.95" customHeight="1">
      <c r="A118" s="219" t="s">
        <v>219</v>
      </c>
      <c r="B118" s="220"/>
      <c r="C118" s="220"/>
      <c r="D118" s="220"/>
      <c r="E118" s="220"/>
      <c r="F118" s="221"/>
      <c r="G118" s="49">
        <f>AVERAGE(G77,G83,G90,G98,G107,G112,G117)</f>
        <v>1</v>
      </c>
      <c r="H118" s="57">
        <f>SUM(H77,H83,H90,H98,H107,H112,H117)</f>
        <v>7.1400000000000005E-2</v>
      </c>
      <c r="I118" s="70"/>
      <c r="J118" s="70"/>
      <c r="K118" s="70"/>
    </row>
    <row r="119" spans="1:11" ht="24.95" customHeight="1">
      <c r="A119" s="225" t="s">
        <v>172</v>
      </c>
      <c r="B119" s="202">
        <v>7.1400000000000005E-2</v>
      </c>
      <c r="C119" s="210" t="s">
        <v>171</v>
      </c>
      <c r="D119" s="202">
        <f>100%/2</f>
        <v>0.5</v>
      </c>
      <c r="E119" s="92" t="s">
        <v>258</v>
      </c>
      <c r="F119" s="52">
        <f>1/4</f>
        <v>0.25</v>
      </c>
      <c r="G119" s="82">
        <v>1</v>
      </c>
      <c r="H119" s="54">
        <f>B119*D119*F119*G119</f>
        <v>8.9250000000000006E-3</v>
      </c>
      <c r="I119" s="55"/>
      <c r="J119" s="55"/>
      <c r="K119" s="55"/>
    </row>
    <row r="120" spans="1:11" ht="24.95" customHeight="1">
      <c r="A120" s="226"/>
      <c r="B120" s="203"/>
      <c r="C120" s="211"/>
      <c r="D120" s="203"/>
      <c r="E120" s="92" t="s">
        <v>92</v>
      </c>
      <c r="F120" s="52">
        <f>1/4</f>
        <v>0.25</v>
      </c>
      <c r="G120" s="82">
        <v>1</v>
      </c>
      <c r="H120" s="54">
        <f>B119*D119*F120*G120</f>
        <v>8.9250000000000006E-3</v>
      </c>
      <c r="I120" s="55"/>
      <c r="J120" s="55"/>
      <c r="K120" s="55"/>
    </row>
    <row r="121" spans="1:11" ht="24.95" customHeight="1">
      <c r="A121" s="226"/>
      <c r="B121" s="203"/>
      <c r="C121" s="211"/>
      <c r="D121" s="203"/>
      <c r="E121" s="92" t="s">
        <v>93</v>
      </c>
      <c r="F121" s="52">
        <f>1/4</f>
        <v>0.25</v>
      </c>
      <c r="G121" s="82">
        <v>1</v>
      </c>
      <c r="H121" s="54">
        <f>B119*D119*F121*G121</f>
        <v>8.9250000000000006E-3</v>
      </c>
      <c r="I121" s="55"/>
      <c r="J121" s="55"/>
      <c r="K121" s="55"/>
    </row>
    <row r="122" spans="1:11" ht="24.95" customHeight="1">
      <c r="A122" s="226"/>
      <c r="B122" s="203"/>
      <c r="C122" s="211"/>
      <c r="D122" s="203"/>
      <c r="E122" s="87" t="s">
        <v>259</v>
      </c>
      <c r="F122" s="52">
        <f>1/4</f>
        <v>0.25</v>
      </c>
      <c r="G122" s="82">
        <v>1</v>
      </c>
      <c r="H122" s="54">
        <f>B119*D119*F122*G122</f>
        <v>8.9250000000000006E-3</v>
      </c>
      <c r="I122" s="55"/>
      <c r="J122" s="55"/>
      <c r="K122" s="55"/>
    </row>
    <row r="123" spans="1:11" s="25" customFormat="1" ht="24.95" customHeight="1">
      <c r="A123" s="226"/>
      <c r="B123" s="203"/>
      <c r="C123" s="212"/>
      <c r="D123" s="204"/>
      <c r="E123" s="100" t="s">
        <v>215</v>
      </c>
      <c r="F123" s="48">
        <f>SUM(F119:F122)</f>
        <v>1</v>
      </c>
      <c r="G123" s="49">
        <f>AVERAGE(G119:G122)</f>
        <v>1</v>
      </c>
      <c r="H123" s="50">
        <f>SUM(H119:H122)</f>
        <v>3.5700000000000003E-2</v>
      </c>
      <c r="I123" s="51"/>
      <c r="J123" s="51"/>
      <c r="K123" s="51"/>
    </row>
    <row r="124" spans="1:11" ht="24.95" customHeight="1">
      <c r="A124" s="226"/>
      <c r="B124" s="203"/>
      <c r="C124" s="210" t="s">
        <v>230</v>
      </c>
      <c r="D124" s="202">
        <f>100%/2</f>
        <v>0.5</v>
      </c>
      <c r="E124" s="92" t="s">
        <v>94</v>
      </c>
      <c r="F124" s="52">
        <f>1/5</f>
        <v>0.2</v>
      </c>
      <c r="G124" s="82">
        <v>1</v>
      </c>
      <c r="H124" s="54">
        <f>B119*D124*F124*G124</f>
        <v>7.1400000000000005E-3</v>
      </c>
      <c r="I124" s="55"/>
      <c r="J124" s="55"/>
      <c r="K124" s="55"/>
    </row>
    <row r="125" spans="1:11" ht="24.95" customHeight="1">
      <c r="A125" s="226"/>
      <c r="B125" s="203"/>
      <c r="C125" s="211"/>
      <c r="D125" s="203"/>
      <c r="E125" s="92" t="s">
        <v>95</v>
      </c>
      <c r="F125" s="52">
        <f>1/5</f>
        <v>0.2</v>
      </c>
      <c r="G125" s="82">
        <v>1</v>
      </c>
      <c r="H125" s="54">
        <f>B119*D124*F125*G125</f>
        <v>7.1400000000000005E-3</v>
      </c>
      <c r="I125" s="55"/>
      <c r="J125" s="55"/>
      <c r="K125" s="55"/>
    </row>
    <row r="126" spans="1:11" ht="24.95" customHeight="1">
      <c r="A126" s="226"/>
      <c r="B126" s="203"/>
      <c r="C126" s="211"/>
      <c r="D126" s="203"/>
      <c r="E126" s="92" t="s">
        <v>96</v>
      </c>
      <c r="F126" s="52">
        <f>1/5</f>
        <v>0.2</v>
      </c>
      <c r="G126" s="82">
        <v>1</v>
      </c>
      <c r="H126" s="54">
        <f>B119*D124*F126*G126</f>
        <v>7.1400000000000005E-3</v>
      </c>
      <c r="I126" s="55"/>
      <c r="J126" s="55"/>
      <c r="K126" s="55"/>
    </row>
    <row r="127" spans="1:11" ht="24.95" customHeight="1">
      <c r="A127" s="226"/>
      <c r="B127" s="203"/>
      <c r="C127" s="211"/>
      <c r="D127" s="203"/>
      <c r="E127" s="92" t="s">
        <v>304</v>
      </c>
      <c r="F127" s="52">
        <f>1/5</f>
        <v>0.2</v>
      </c>
      <c r="G127" s="82">
        <v>1</v>
      </c>
      <c r="H127" s="54">
        <f>B119*D124*F127*G127</f>
        <v>7.1400000000000005E-3</v>
      </c>
      <c r="I127" s="55"/>
      <c r="J127" s="55"/>
      <c r="K127" s="55"/>
    </row>
    <row r="128" spans="1:11" ht="24.95" customHeight="1">
      <c r="A128" s="226"/>
      <c r="B128" s="203"/>
      <c r="C128" s="211"/>
      <c r="D128" s="203"/>
      <c r="E128" s="92" t="s">
        <v>260</v>
      </c>
      <c r="F128" s="52">
        <f>1/5</f>
        <v>0.2</v>
      </c>
      <c r="G128" s="82">
        <v>1</v>
      </c>
      <c r="H128" s="54">
        <f>B119*D124*F128*G128</f>
        <v>7.1400000000000005E-3</v>
      </c>
      <c r="I128" s="55"/>
      <c r="J128" s="55"/>
      <c r="K128" s="55"/>
    </row>
    <row r="129" spans="1:11" s="25" customFormat="1" ht="24.95" customHeight="1">
      <c r="A129" s="227"/>
      <c r="B129" s="204"/>
      <c r="C129" s="212"/>
      <c r="D129" s="204"/>
      <c r="E129" s="100" t="s">
        <v>215</v>
      </c>
      <c r="F129" s="48">
        <f>SUM(F124:F128)</f>
        <v>1</v>
      </c>
      <c r="G129" s="49">
        <f>AVERAGE(G124:G128)</f>
        <v>1</v>
      </c>
      <c r="H129" s="50">
        <f>SUM(H124:H128)</f>
        <v>3.5700000000000003E-2</v>
      </c>
      <c r="I129" s="51"/>
      <c r="J129" s="51"/>
      <c r="K129" s="51"/>
    </row>
    <row r="130" spans="1:11" s="26" customFormat="1" ht="24.95" customHeight="1">
      <c r="A130" s="219" t="s">
        <v>219</v>
      </c>
      <c r="B130" s="220"/>
      <c r="C130" s="220"/>
      <c r="D130" s="220"/>
      <c r="E130" s="220"/>
      <c r="F130" s="221"/>
      <c r="G130" s="49">
        <f>AVERAGE(G129,G123)</f>
        <v>1</v>
      </c>
      <c r="H130" s="71">
        <f>SUM(H123,H129)</f>
        <v>7.1400000000000005E-2</v>
      </c>
      <c r="I130" s="70"/>
      <c r="J130" s="70"/>
      <c r="K130" s="70"/>
    </row>
    <row r="131" spans="1:11" ht="24.95" customHeight="1">
      <c r="A131" s="213" t="s">
        <v>291</v>
      </c>
      <c r="B131" s="202">
        <v>7.1400000000000005E-2</v>
      </c>
      <c r="C131" s="210" t="s">
        <v>173</v>
      </c>
      <c r="D131" s="202">
        <f>100%/2</f>
        <v>0.5</v>
      </c>
      <c r="E131" s="86" t="s">
        <v>62</v>
      </c>
      <c r="F131" s="52">
        <f>1/3</f>
        <v>0.33333333333333331</v>
      </c>
      <c r="G131" s="82">
        <v>1</v>
      </c>
      <c r="H131" s="54">
        <f>B131*D131*F131*G131</f>
        <v>1.1900000000000001E-2</v>
      </c>
      <c r="I131" s="55"/>
      <c r="J131" s="55"/>
      <c r="K131" s="55"/>
    </row>
    <row r="132" spans="1:11" ht="24.95" customHeight="1">
      <c r="A132" s="214"/>
      <c r="B132" s="203"/>
      <c r="C132" s="211"/>
      <c r="D132" s="203"/>
      <c r="E132" s="86" t="s">
        <v>63</v>
      </c>
      <c r="F132" s="52">
        <f>1/3</f>
        <v>0.33333333333333331</v>
      </c>
      <c r="G132" s="82">
        <v>1</v>
      </c>
      <c r="H132" s="54">
        <f>B131*D131*F132*G132</f>
        <v>1.1900000000000001E-2</v>
      </c>
      <c r="I132" s="55"/>
      <c r="J132" s="55"/>
      <c r="K132" s="55"/>
    </row>
    <row r="133" spans="1:11" ht="24.95" customHeight="1">
      <c r="A133" s="214"/>
      <c r="B133" s="203"/>
      <c r="C133" s="211"/>
      <c r="D133" s="203"/>
      <c r="E133" s="86" t="s">
        <v>64</v>
      </c>
      <c r="F133" s="52">
        <f>1/3</f>
        <v>0.33333333333333331</v>
      </c>
      <c r="G133" s="82">
        <v>1</v>
      </c>
      <c r="H133" s="54">
        <f>B131*D131*F133*G133</f>
        <v>1.1900000000000001E-2</v>
      </c>
      <c r="I133" s="55"/>
      <c r="J133" s="55"/>
      <c r="K133" s="55"/>
    </row>
    <row r="134" spans="1:11" s="25" customFormat="1" ht="24.95" customHeight="1">
      <c r="A134" s="214"/>
      <c r="B134" s="203"/>
      <c r="C134" s="212"/>
      <c r="D134" s="204"/>
      <c r="E134" s="100" t="s">
        <v>215</v>
      </c>
      <c r="F134" s="60">
        <f>SUM(F131:F133)</f>
        <v>1</v>
      </c>
      <c r="G134" s="49">
        <f>AVERAGE(G131:G133)</f>
        <v>1</v>
      </c>
      <c r="H134" s="50">
        <f>SUM(H131:H133)</f>
        <v>3.5700000000000003E-2</v>
      </c>
      <c r="I134" s="51"/>
      <c r="J134" s="51"/>
      <c r="K134" s="51"/>
    </row>
    <row r="135" spans="1:11" s="25" customFormat="1" ht="24.95" customHeight="1">
      <c r="A135" s="214"/>
      <c r="B135" s="203"/>
      <c r="C135" s="210" t="s">
        <v>231</v>
      </c>
      <c r="D135" s="202">
        <f>100%/2</f>
        <v>0.5</v>
      </c>
      <c r="E135" s="86" t="s">
        <v>65</v>
      </c>
      <c r="F135" s="52">
        <f t="shared" ref="F135:F140" si="7">1/6</f>
        <v>0.16666666666666666</v>
      </c>
      <c r="G135" s="82">
        <v>1</v>
      </c>
      <c r="H135" s="54">
        <f>B131*D135*F135*G135</f>
        <v>5.9500000000000004E-3</v>
      </c>
      <c r="I135" s="55"/>
      <c r="J135" s="55"/>
      <c r="K135" s="55"/>
    </row>
    <row r="136" spans="1:11" ht="24.95" customHeight="1">
      <c r="A136" s="214"/>
      <c r="B136" s="203"/>
      <c r="C136" s="211"/>
      <c r="D136" s="203"/>
      <c r="E136" s="86" t="s">
        <v>66</v>
      </c>
      <c r="F136" s="52">
        <f t="shared" si="7"/>
        <v>0.16666666666666666</v>
      </c>
      <c r="G136" s="82">
        <v>1</v>
      </c>
      <c r="H136" s="54">
        <f>B131*D135*F136*G136</f>
        <v>5.9500000000000004E-3</v>
      </c>
      <c r="I136" s="55"/>
      <c r="J136" s="55"/>
      <c r="K136" s="55"/>
    </row>
    <row r="137" spans="1:11" ht="24.95" customHeight="1">
      <c r="A137" s="214"/>
      <c r="B137" s="203"/>
      <c r="C137" s="211"/>
      <c r="D137" s="203"/>
      <c r="E137" s="86" t="s">
        <v>67</v>
      </c>
      <c r="F137" s="52">
        <f t="shared" si="7"/>
        <v>0.16666666666666666</v>
      </c>
      <c r="G137" s="82">
        <v>1</v>
      </c>
      <c r="H137" s="54">
        <f>B131*D135*F137*G137</f>
        <v>5.9500000000000004E-3</v>
      </c>
      <c r="I137" s="55"/>
      <c r="J137" s="55"/>
      <c r="K137" s="55"/>
    </row>
    <row r="138" spans="1:11" ht="24.95" customHeight="1">
      <c r="A138" s="214"/>
      <c r="B138" s="203"/>
      <c r="C138" s="211"/>
      <c r="D138" s="203"/>
      <c r="E138" s="86" t="s">
        <v>68</v>
      </c>
      <c r="F138" s="52">
        <f t="shared" si="7"/>
        <v>0.16666666666666666</v>
      </c>
      <c r="G138" s="82">
        <v>1</v>
      </c>
      <c r="H138" s="54">
        <f>B131*D135*F138*G138</f>
        <v>5.9500000000000004E-3</v>
      </c>
      <c r="I138" s="55"/>
      <c r="J138" s="55"/>
      <c r="K138" s="55"/>
    </row>
    <row r="139" spans="1:11" ht="24.95" customHeight="1">
      <c r="A139" s="214"/>
      <c r="B139" s="203"/>
      <c r="C139" s="211"/>
      <c r="D139" s="203"/>
      <c r="E139" s="86" t="s">
        <v>69</v>
      </c>
      <c r="F139" s="52">
        <f t="shared" si="7"/>
        <v>0.16666666666666666</v>
      </c>
      <c r="G139" s="82">
        <v>1</v>
      </c>
      <c r="H139" s="54">
        <f>B131*D135*F139*G139</f>
        <v>5.9500000000000004E-3</v>
      </c>
      <c r="I139" s="55"/>
      <c r="J139" s="55"/>
      <c r="K139" s="55"/>
    </row>
    <row r="140" spans="1:11" ht="24.95" customHeight="1">
      <c r="A140" s="214"/>
      <c r="B140" s="203"/>
      <c r="C140" s="211"/>
      <c r="D140" s="203"/>
      <c r="E140" s="86" t="s">
        <v>70</v>
      </c>
      <c r="F140" s="52">
        <f t="shared" si="7"/>
        <v>0.16666666666666666</v>
      </c>
      <c r="G140" s="82">
        <v>1</v>
      </c>
      <c r="H140" s="54">
        <f>B131*D135*F140*G140</f>
        <v>5.9500000000000004E-3</v>
      </c>
      <c r="I140" s="55"/>
      <c r="J140" s="55"/>
      <c r="K140" s="55"/>
    </row>
    <row r="141" spans="1:11" s="25" customFormat="1" ht="24.95" customHeight="1">
      <c r="A141" s="215"/>
      <c r="B141" s="204"/>
      <c r="C141" s="212"/>
      <c r="D141" s="204"/>
      <c r="E141" s="100" t="s">
        <v>215</v>
      </c>
      <c r="F141" s="60">
        <f>SUM(F135:F140)</f>
        <v>0.99999999999999989</v>
      </c>
      <c r="G141" s="49">
        <f>AVERAGE(G135:G140)</f>
        <v>1</v>
      </c>
      <c r="H141" s="50">
        <f>SUM(H135:H140)</f>
        <v>3.5700000000000003E-2</v>
      </c>
      <c r="I141" s="51"/>
      <c r="J141" s="51"/>
      <c r="K141" s="51"/>
    </row>
    <row r="142" spans="1:11" s="23" customFormat="1" ht="24.95" customHeight="1">
      <c r="A142" s="219" t="s">
        <v>219</v>
      </c>
      <c r="B142" s="220"/>
      <c r="C142" s="220"/>
      <c r="D142" s="220"/>
      <c r="E142" s="220"/>
      <c r="F142" s="221"/>
      <c r="G142" s="49">
        <f>AVERAGE(G141,G134)</f>
        <v>1</v>
      </c>
      <c r="H142" s="57">
        <f>SUM(H134,H141)</f>
        <v>7.1400000000000005E-2</v>
      </c>
      <c r="I142" s="70"/>
      <c r="J142" s="70"/>
      <c r="K142" s="70"/>
    </row>
    <row r="143" spans="1:11" ht="24.95" customHeight="1">
      <c r="A143" s="209" t="s">
        <v>292</v>
      </c>
      <c r="B143" s="201">
        <v>7.1400000000000005E-2</v>
      </c>
      <c r="C143" s="200" t="s">
        <v>130</v>
      </c>
      <c r="D143" s="201">
        <f>100%/3</f>
        <v>0.33333333333333331</v>
      </c>
      <c r="E143" s="86" t="s">
        <v>71</v>
      </c>
      <c r="F143" s="52">
        <f t="shared" ref="F143:F149" si="8">1/7</f>
        <v>0.14285714285714285</v>
      </c>
      <c r="G143" s="82">
        <v>1</v>
      </c>
      <c r="H143" s="54">
        <f>B143*D143*F143*G143</f>
        <v>3.4000000000000002E-3</v>
      </c>
      <c r="I143" s="55"/>
      <c r="J143" s="55"/>
      <c r="K143" s="55"/>
    </row>
    <row r="144" spans="1:11" ht="24.95" customHeight="1">
      <c r="A144" s="209"/>
      <c r="B144" s="201"/>
      <c r="C144" s="200"/>
      <c r="D144" s="201"/>
      <c r="E144" s="86" t="s">
        <v>305</v>
      </c>
      <c r="F144" s="52">
        <f t="shared" si="8"/>
        <v>0.14285714285714285</v>
      </c>
      <c r="G144" s="82">
        <v>1</v>
      </c>
      <c r="H144" s="54">
        <f>B143*D143*F144*G144</f>
        <v>3.4000000000000002E-3</v>
      </c>
      <c r="I144" s="55"/>
      <c r="J144" s="55"/>
      <c r="K144" s="55"/>
    </row>
    <row r="145" spans="1:11" ht="24.95" customHeight="1">
      <c r="A145" s="209"/>
      <c r="B145" s="201"/>
      <c r="C145" s="200"/>
      <c r="D145" s="201"/>
      <c r="E145" s="86" t="s">
        <v>72</v>
      </c>
      <c r="F145" s="52">
        <f t="shared" si="8"/>
        <v>0.14285714285714285</v>
      </c>
      <c r="G145" s="82">
        <v>1</v>
      </c>
      <c r="H145" s="54">
        <f>B143*D143*F145*G145</f>
        <v>3.4000000000000002E-3</v>
      </c>
      <c r="I145" s="55"/>
      <c r="J145" s="55"/>
      <c r="K145" s="55"/>
    </row>
    <row r="146" spans="1:11" ht="24.95" customHeight="1">
      <c r="A146" s="209"/>
      <c r="B146" s="201"/>
      <c r="C146" s="200"/>
      <c r="D146" s="201"/>
      <c r="E146" s="86" t="s">
        <v>73</v>
      </c>
      <c r="F146" s="52">
        <f t="shared" si="8"/>
        <v>0.14285714285714285</v>
      </c>
      <c r="G146" s="82">
        <v>1</v>
      </c>
      <c r="H146" s="54">
        <f>B143*D143*F146*G146</f>
        <v>3.4000000000000002E-3</v>
      </c>
      <c r="I146" s="55"/>
      <c r="J146" s="55"/>
      <c r="K146" s="55"/>
    </row>
    <row r="147" spans="1:11" ht="24.95" customHeight="1">
      <c r="A147" s="209"/>
      <c r="B147" s="201"/>
      <c r="C147" s="200"/>
      <c r="D147" s="201"/>
      <c r="E147" s="86" t="s">
        <v>261</v>
      </c>
      <c r="F147" s="52">
        <f t="shared" si="8"/>
        <v>0.14285714285714285</v>
      </c>
      <c r="G147" s="82">
        <v>1</v>
      </c>
      <c r="H147" s="54">
        <f>B143*D143*F147*G147</f>
        <v>3.4000000000000002E-3</v>
      </c>
      <c r="I147" s="55"/>
      <c r="J147" s="55"/>
      <c r="K147" s="55"/>
    </row>
    <row r="148" spans="1:11" ht="24.95" customHeight="1">
      <c r="A148" s="209"/>
      <c r="B148" s="201"/>
      <c r="C148" s="200"/>
      <c r="D148" s="201"/>
      <c r="E148" s="86" t="s">
        <v>74</v>
      </c>
      <c r="F148" s="52">
        <f t="shared" si="8"/>
        <v>0.14285714285714285</v>
      </c>
      <c r="G148" s="82">
        <v>1</v>
      </c>
      <c r="H148" s="54">
        <f>B143*D143*F148*G148</f>
        <v>3.4000000000000002E-3</v>
      </c>
      <c r="I148" s="55"/>
      <c r="J148" s="55"/>
      <c r="K148" s="55"/>
    </row>
    <row r="149" spans="1:11" ht="24.95" customHeight="1">
      <c r="A149" s="209"/>
      <c r="B149" s="201"/>
      <c r="C149" s="200"/>
      <c r="D149" s="201"/>
      <c r="E149" s="93" t="s">
        <v>75</v>
      </c>
      <c r="F149" s="52">
        <f t="shared" si="8"/>
        <v>0.14285714285714285</v>
      </c>
      <c r="G149" s="82">
        <v>1</v>
      </c>
      <c r="H149" s="54">
        <f>B143*D143*F149*G149</f>
        <v>3.4000000000000002E-3</v>
      </c>
      <c r="I149" s="55"/>
      <c r="J149" s="55"/>
      <c r="K149" s="55"/>
    </row>
    <row r="150" spans="1:11" s="25" customFormat="1" ht="24.95" customHeight="1">
      <c r="A150" s="209"/>
      <c r="B150" s="201"/>
      <c r="C150" s="200"/>
      <c r="D150" s="201"/>
      <c r="E150" s="100" t="s">
        <v>215</v>
      </c>
      <c r="F150" s="60">
        <f>SUM(F143:F149)</f>
        <v>0.99999999999999978</v>
      </c>
      <c r="G150" s="49">
        <f>AVERAGE(G143:G149)</f>
        <v>1</v>
      </c>
      <c r="H150" s="50">
        <f>SUM(H143:H149)</f>
        <v>2.3800000000000002E-2</v>
      </c>
      <c r="I150" s="51"/>
      <c r="J150" s="51"/>
      <c r="K150" s="51"/>
    </row>
    <row r="151" spans="1:11" s="25" customFormat="1" ht="24.95" customHeight="1">
      <c r="A151" s="209"/>
      <c r="B151" s="201"/>
      <c r="C151" s="200" t="s">
        <v>131</v>
      </c>
      <c r="D151" s="201">
        <f>100%/3</f>
        <v>0.33333333333333331</v>
      </c>
      <c r="E151" s="86" t="s">
        <v>76</v>
      </c>
      <c r="F151" s="52">
        <f>1/5</f>
        <v>0.2</v>
      </c>
      <c r="G151" s="82">
        <v>1</v>
      </c>
      <c r="H151" s="54">
        <f>B143*D151*F151*G151</f>
        <v>4.7600000000000003E-3</v>
      </c>
      <c r="I151" s="55"/>
      <c r="J151" s="55"/>
      <c r="K151" s="55"/>
    </row>
    <row r="152" spans="1:11" ht="24.95" customHeight="1">
      <c r="A152" s="209"/>
      <c r="B152" s="201"/>
      <c r="C152" s="200"/>
      <c r="D152" s="201"/>
      <c r="E152" s="86" t="s">
        <v>316</v>
      </c>
      <c r="F152" s="52">
        <f>1/5</f>
        <v>0.2</v>
      </c>
      <c r="G152" s="82">
        <v>1</v>
      </c>
      <c r="H152" s="54">
        <f>B143*D151*F152*G152</f>
        <v>4.7600000000000003E-3</v>
      </c>
      <c r="I152" s="55"/>
      <c r="J152" s="55"/>
      <c r="K152" s="55"/>
    </row>
    <row r="153" spans="1:11" ht="24.95" customHeight="1">
      <c r="A153" s="209"/>
      <c r="B153" s="201"/>
      <c r="C153" s="200"/>
      <c r="D153" s="201"/>
      <c r="E153" s="86" t="s">
        <v>262</v>
      </c>
      <c r="F153" s="52">
        <f>1/5</f>
        <v>0.2</v>
      </c>
      <c r="G153" s="82">
        <v>1</v>
      </c>
      <c r="H153" s="54">
        <f>B143*D151*F153*G153</f>
        <v>4.7600000000000003E-3</v>
      </c>
      <c r="I153" s="55"/>
      <c r="J153" s="55"/>
      <c r="K153" s="55"/>
    </row>
    <row r="154" spans="1:11" ht="24.95" customHeight="1">
      <c r="A154" s="209"/>
      <c r="B154" s="201"/>
      <c r="C154" s="200"/>
      <c r="D154" s="201"/>
      <c r="E154" s="86" t="s">
        <v>77</v>
      </c>
      <c r="F154" s="52">
        <f>1/5</f>
        <v>0.2</v>
      </c>
      <c r="G154" s="82">
        <v>1</v>
      </c>
      <c r="H154" s="54">
        <f>B143*D151*F154*G154</f>
        <v>4.7600000000000003E-3</v>
      </c>
      <c r="I154" s="55"/>
      <c r="J154" s="55"/>
      <c r="K154" s="55"/>
    </row>
    <row r="155" spans="1:11" ht="24.95" customHeight="1">
      <c r="A155" s="209"/>
      <c r="B155" s="201"/>
      <c r="C155" s="200"/>
      <c r="D155" s="201"/>
      <c r="E155" s="86" t="s">
        <v>263</v>
      </c>
      <c r="F155" s="52">
        <f>1/5</f>
        <v>0.2</v>
      </c>
      <c r="G155" s="82">
        <v>1</v>
      </c>
      <c r="H155" s="54">
        <f>B143*D151*F155*G155</f>
        <v>4.7600000000000003E-3</v>
      </c>
      <c r="I155" s="55"/>
      <c r="J155" s="55"/>
      <c r="K155" s="55"/>
    </row>
    <row r="156" spans="1:11" s="25" customFormat="1" ht="24.95" customHeight="1">
      <c r="A156" s="209"/>
      <c r="B156" s="201"/>
      <c r="C156" s="200"/>
      <c r="D156" s="201"/>
      <c r="E156" s="100" t="s">
        <v>215</v>
      </c>
      <c r="F156" s="60">
        <f>SUM(F151:F155)</f>
        <v>1</v>
      </c>
      <c r="G156" s="49">
        <f>AVERAGE(G151:G155)</f>
        <v>1</v>
      </c>
      <c r="H156" s="50">
        <f>SUM(H151:H155)</f>
        <v>2.3800000000000002E-2</v>
      </c>
      <c r="I156" s="51"/>
      <c r="J156" s="51"/>
      <c r="K156" s="51"/>
    </row>
    <row r="157" spans="1:11" s="25" customFormat="1" ht="24.95" customHeight="1">
      <c r="A157" s="209"/>
      <c r="B157" s="201"/>
      <c r="C157" s="210" t="s">
        <v>230</v>
      </c>
      <c r="D157" s="202">
        <f>100%/3</f>
        <v>0.33333333333333331</v>
      </c>
      <c r="E157" s="86" t="s">
        <v>78</v>
      </c>
      <c r="F157" s="52">
        <f>1/4</f>
        <v>0.25</v>
      </c>
      <c r="G157" s="82">
        <v>1</v>
      </c>
      <c r="H157" s="54">
        <f>B143*D157*F157*G157</f>
        <v>5.9500000000000004E-3</v>
      </c>
      <c r="I157" s="55"/>
      <c r="J157" s="55"/>
      <c r="K157" s="55"/>
    </row>
    <row r="158" spans="1:11" ht="24.95" customHeight="1">
      <c r="A158" s="209"/>
      <c r="B158" s="201"/>
      <c r="C158" s="211"/>
      <c r="D158" s="203"/>
      <c r="E158" s="87" t="s">
        <v>79</v>
      </c>
      <c r="F158" s="52">
        <f>1/4</f>
        <v>0.25</v>
      </c>
      <c r="G158" s="82">
        <v>1</v>
      </c>
      <c r="H158" s="54">
        <f>B143*D157*F158*G158</f>
        <v>5.9500000000000004E-3</v>
      </c>
      <c r="I158" s="55"/>
      <c r="J158" s="55"/>
      <c r="K158" s="55"/>
    </row>
    <row r="159" spans="1:11" ht="24.95" customHeight="1">
      <c r="A159" s="209"/>
      <c r="B159" s="201"/>
      <c r="C159" s="211"/>
      <c r="D159" s="203"/>
      <c r="E159" s="87" t="s">
        <v>264</v>
      </c>
      <c r="F159" s="52">
        <f>1/4</f>
        <v>0.25</v>
      </c>
      <c r="G159" s="82">
        <v>1</v>
      </c>
      <c r="H159" s="54">
        <f>B143*D157*F159*G159</f>
        <v>5.9500000000000004E-3</v>
      </c>
      <c r="I159" s="55"/>
      <c r="J159" s="55"/>
      <c r="K159" s="55"/>
    </row>
    <row r="160" spans="1:11" ht="24.95" customHeight="1">
      <c r="A160" s="209"/>
      <c r="B160" s="201"/>
      <c r="C160" s="211"/>
      <c r="D160" s="203"/>
      <c r="E160" s="87" t="s">
        <v>174</v>
      </c>
      <c r="F160" s="52">
        <f>1/4</f>
        <v>0.25</v>
      </c>
      <c r="G160" s="82">
        <v>1</v>
      </c>
      <c r="H160" s="54">
        <f>B143*D157*F160*G160</f>
        <v>5.9500000000000004E-3</v>
      </c>
      <c r="I160" s="55"/>
      <c r="J160" s="55"/>
      <c r="K160" s="55"/>
    </row>
    <row r="161" spans="1:11" s="25" customFormat="1" ht="24.95" customHeight="1">
      <c r="A161" s="209"/>
      <c r="B161" s="201"/>
      <c r="C161" s="212"/>
      <c r="D161" s="204"/>
      <c r="E161" s="100" t="s">
        <v>215</v>
      </c>
      <c r="F161" s="60">
        <f>SUM(F157:F160)</f>
        <v>1</v>
      </c>
      <c r="G161" s="49">
        <f>AVERAGE(G157:G160)</f>
        <v>1</v>
      </c>
      <c r="H161" s="50">
        <f>SUM(H157:H160)</f>
        <v>2.3800000000000002E-2</v>
      </c>
      <c r="I161" s="51"/>
      <c r="J161" s="51"/>
      <c r="K161" s="51"/>
    </row>
    <row r="162" spans="1:11" s="23" customFormat="1" ht="24.95" customHeight="1">
      <c r="A162" s="219" t="s">
        <v>219</v>
      </c>
      <c r="B162" s="220"/>
      <c r="C162" s="220"/>
      <c r="D162" s="220"/>
      <c r="E162" s="220"/>
      <c r="F162" s="221"/>
      <c r="G162" s="49">
        <f>AVERAGE(G161,G156,G150)</f>
        <v>1</v>
      </c>
      <c r="H162" s="57">
        <f>SUM(H150,H156,H161)</f>
        <v>7.1400000000000005E-2</v>
      </c>
      <c r="I162" s="70"/>
      <c r="J162" s="70"/>
      <c r="K162" s="70"/>
    </row>
    <row r="163" spans="1:11" ht="24.95" customHeight="1">
      <c r="A163" s="213" t="s">
        <v>121</v>
      </c>
      <c r="B163" s="201">
        <v>7.1400000000000005E-2</v>
      </c>
      <c r="C163" s="200" t="s">
        <v>232</v>
      </c>
      <c r="D163" s="201">
        <f>100%/5</f>
        <v>0.2</v>
      </c>
      <c r="E163" s="86" t="s">
        <v>265</v>
      </c>
      <c r="F163" s="52">
        <f t="shared" ref="F163:F174" si="9">1/12</f>
        <v>8.3333333333333329E-2</v>
      </c>
      <c r="G163" s="82">
        <v>1</v>
      </c>
      <c r="H163" s="54">
        <f>B163*D163*F163*G163</f>
        <v>1.1900000000000001E-3</v>
      </c>
      <c r="I163" s="55"/>
      <c r="J163" s="55"/>
      <c r="K163" s="55"/>
    </row>
    <row r="164" spans="1:11" ht="24.95" customHeight="1">
      <c r="A164" s="214"/>
      <c r="B164" s="201"/>
      <c r="C164" s="200"/>
      <c r="D164" s="201"/>
      <c r="E164" s="86" t="s">
        <v>97</v>
      </c>
      <c r="F164" s="52">
        <f t="shared" si="9"/>
        <v>8.3333333333333329E-2</v>
      </c>
      <c r="G164" s="82">
        <v>1</v>
      </c>
      <c r="H164" s="54">
        <f>B163*D163*F164*G164</f>
        <v>1.1900000000000001E-3</v>
      </c>
      <c r="I164" s="55"/>
      <c r="J164" s="55"/>
      <c r="K164" s="55"/>
    </row>
    <row r="165" spans="1:11" ht="24.95" customHeight="1">
      <c r="A165" s="214"/>
      <c r="B165" s="201"/>
      <c r="C165" s="200"/>
      <c r="D165" s="201"/>
      <c r="E165" s="86" t="s">
        <v>98</v>
      </c>
      <c r="F165" s="52">
        <f t="shared" si="9"/>
        <v>8.3333333333333329E-2</v>
      </c>
      <c r="G165" s="82">
        <v>1</v>
      </c>
      <c r="H165" s="54">
        <f>B163*D163*F165*G165</f>
        <v>1.1900000000000001E-3</v>
      </c>
      <c r="I165" s="55"/>
      <c r="J165" s="55"/>
      <c r="K165" s="55"/>
    </row>
    <row r="166" spans="1:11" ht="24.95" customHeight="1">
      <c r="A166" s="214"/>
      <c r="B166" s="201"/>
      <c r="C166" s="200"/>
      <c r="D166" s="201"/>
      <c r="E166" s="86" t="s">
        <v>99</v>
      </c>
      <c r="F166" s="52">
        <f t="shared" si="9"/>
        <v>8.3333333333333329E-2</v>
      </c>
      <c r="G166" s="82">
        <v>1</v>
      </c>
      <c r="H166" s="54">
        <f>B163*D163*F166*G166</f>
        <v>1.1900000000000001E-3</v>
      </c>
      <c r="I166" s="55"/>
      <c r="J166" s="55"/>
      <c r="K166" s="55"/>
    </row>
    <row r="167" spans="1:11" ht="24.95" customHeight="1">
      <c r="A167" s="214"/>
      <c r="B167" s="201"/>
      <c r="C167" s="200"/>
      <c r="D167" s="201"/>
      <c r="E167" s="86" t="s">
        <v>266</v>
      </c>
      <c r="F167" s="52">
        <f t="shared" si="9"/>
        <v>8.3333333333333329E-2</v>
      </c>
      <c r="G167" s="82">
        <v>1</v>
      </c>
      <c r="H167" s="54">
        <f>B163*D163*F167*G167</f>
        <v>1.1900000000000001E-3</v>
      </c>
      <c r="I167" s="55"/>
      <c r="J167" s="55"/>
      <c r="K167" s="55"/>
    </row>
    <row r="168" spans="1:11" ht="24.95" customHeight="1">
      <c r="A168" s="214"/>
      <c r="B168" s="201"/>
      <c r="C168" s="200"/>
      <c r="D168" s="201"/>
      <c r="E168" s="86" t="s">
        <v>100</v>
      </c>
      <c r="F168" s="52">
        <f t="shared" si="9"/>
        <v>8.3333333333333329E-2</v>
      </c>
      <c r="G168" s="82">
        <v>1</v>
      </c>
      <c r="H168" s="54">
        <f>B163*D163*F168*G168</f>
        <v>1.1900000000000001E-3</v>
      </c>
      <c r="I168" s="55"/>
      <c r="J168" s="55"/>
      <c r="K168" s="55"/>
    </row>
    <row r="169" spans="1:11" ht="24.95" customHeight="1">
      <c r="A169" s="214"/>
      <c r="B169" s="201"/>
      <c r="C169" s="200"/>
      <c r="D169" s="201"/>
      <c r="E169" s="86" t="s">
        <v>101</v>
      </c>
      <c r="F169" s="52">
        <f t="shared" si="9"/>
        <v>8.3333333333333329E-2</v>
      </c>
      <c r="G169" s="82">
        <v>1</v>
      </c>
      <c r="H169" s="54">
        <f>B163*D163*F169*G169</f>
        <v>1.1900000000000001E-3</v>
      </c>
      <c r="I169" s="55"/>
      <c r="J169" s="55"/>
      <c r="K169" s="55"/>
    </row>
    <row r="170" spans="1:11" ht="24.95" customHeight="1">
      <c r="A170" s="214"/>
      <c r="B170" s="201"/>
      <c r="C170" s="200"/>
      <c r="D170" s="201"/>
      <c r="E170" s="86" t="s">
        <v>102</v>
      </c>
      <c r="F170" s="52">
        <f t="shared" si="9"/>
        <v>8.3333333333333329E-2</v>
      </c>
      <c r="G170" s="82">
        <v>1</v>
      </c>
      <c r="H170" s="54">
        <f>B163*D163*F170*G170</f>
        <v>1.1900000000000001E-3</v>
      </c>
      <c r="I170" s="55"/>
      <c r="J170" s="55"/>
      <c r="K170" s="55"/>
    </row>
    <row r="171" spans="1:11" ht="24.95" customHeight="1">
      <c r="A171" s="214"/>
      <c r="B171" s="201"/>
      <c r="C171" s="200"/>
      <c r="D171" s="201"/>
      <c r="E171" s="86" t="s">
        <v>103</v>
      </c>
      <c r="F171" s="52">
        <f t="shared" si="9"/>
        <v>8.3333333333333329E-2</v>
      </c>
      <c r="G171" s="82">
        <v>1</v>
      </c>
      <c r="H171" s="54">
        <f>B163*D163*F171*G171</f>
        <v>1.1900000000000001E-3</v>
      </c>
      <c r="I171" s="55"/>
      <c r="J171" s="55"/>
      <c r="K171" s="55"/>
    </row>
    <row r="172" spans="1:11" ht="24.95" customHeight="1">
      <c r="A172" s="214"/>
      <c r="B172" s="201"/>
      <c r="C172" s="200"/>
      <c r="D172" s="201"/>
      <c r="E172" s="86" t="s">
        <v>267</v>
      </c>
      <c r="F172" s="52">
        <f t="shared" si="9"/>
        <v>8.3333333333333329E-2</v>
      </c>
      <c r="G172" s="82">
        <v>1</v>
      </c>
      <c r="H172" s="54">
        <f>B163*D163*F172*G172</f>
        <v>1.1900000000000001E-3</v>
      </c>
      <c r="I172" s="55"/>
      <c r="J172" s="55"/>
      <c r="K172" s="55"/>
    </row>
    <row r="173" spans="1:11" ht="24.95" customHeight="1">
      <c r="A173" s="214"/>
      <c r="B173" s="201"/>
      <c r="C173" s="200"/>
      <c r="D173" s="201"/>
      <c r="E173" s="86" t="s">
        <v>104</v>
      </c>
      <c r="F173" s="52">
        <f t="shared" si="9"/>
        <v>8.3333333333333329E-2</v>
      </c>
      <c r="G173" s="82">
        <v>1</v>
      </c>
      <c r="H173" s="54">
        <f>B163*D163*F173*G173</f>
        <v>1.1900000000000001E-3</v>
      </c>
      <c r="I173" s="55"/>
      <c r="J173" s="55"/>
      <c r="K173" s="55"/>
    </row>
    <row r="174" spans="1:11" ht="24.95" customHeight="1">
      <c r="A174" s="214"/>
      <c r="B174" s="201"/>
      <c r="C174" s="200"/>
      <c r="D174" s="201"/>
      <c r="E174" s="86" t="s">
        <v>105</v>
      </c>
      <c r="F174" s="52">
        <f t="shared" si="9"/>
        <v>8.3333333333333329E-2</v>
      </c>
      <c r="G174" s="82">
        <v>1</v>
      </c>
      <c r="H174" s="54">
        <f>B163*D163*F174*G174</f>
        <v>1.1900000000000001E-3</v>
      </c>
      <c r="I174" s="55"/>
      <c r="J174" s="55"/>
      <c r="K174" s="55"/>
    </row>
    <row r="175" spans="1:11" s="25" customFormat="1" ht="24.95" customHeight="1">
      <c r="A175" s="214"/>
      <c r="B175" s="201"/>
      <c r="C175" s="200"/>
      <c r="D175" s="201"/>
      <c r="E175" s="100" t="s">
        <v>215</v>
      </c>
      <c r="F175" s="60">
        <f>SUM((F163:F174))</f>
        <v>1</v>
      </c>
      <c r="G175" s="49">
        <f>AVERAGE(G163:G174)</f>
        <v>1</v>
      </c>
      <c r="H175" s="50">
        <f>SUM(H163:H174)</f>
        <v>1.4280000000000001E-2</v>
      </c>
      <c r="I175" s="51"/>
      <c r="J175" s="51"/>
      <c r="K175" s="51"/>
    </row>
    <row r="176" spans="1:11" s="25" customFormat="1" ht="24.95" customHeight="1">
      <c r="A176" s="214"/>
      <c r="B176" s="201"/>
      <c r="C176" s="210" t="s">
        <v>119</v>
      </c>
      <c r="D176" s="202">
        <f>100%/5</f>
        <v>0.2</v>
      </c>
      <c r="E176" s="86" t="s">
        <v>107</v>
      </c>
      <c r="F176" s="52">
        <f>1/4</f>
        <v>0.25</v>
      </c>
      <c r="G176" s="82">
        <v>1</v>
      </c>
      <c r="H176" s="54">
        <f>B163*D176*F176*G176</f>
        <v>3.5700000000000003E-3</v>
      </c>
      <c r="I176" s="55"/>
      <c r="J176" s="55"/>
      <c r="K176" s="55"/>
    </row>
    <row r="177" spans="1:11" ht="24.95" customHeight="1">
      <c r="A177" s="214"/>
      <c r="B177" s="201"/>
      <c r="C177" s="211"/>
      <c r="D177" s="203"/>
      <c r="E177" s="86" t="s">
        <v>108</v>
      </c>
      <c r="F177" s="52">
        <f>1/4</f>
        <v>0.25</v>
      </c>
      <c r="G177" s="82">
        <v>1</v>
      </c>
      <c r="H177" s="54">
        <f>B163*D176*F177*G177</f>
        <v>3.5700000000000003E-3</v>
      </c>
      <c r="I177" s="55"/>
      <c r="J177" s="55"/>
      <c r="K177" s="55"/>
    </row>
    <row r="178" spans="1:11" ht="24.95" customHeight="1">
      <c r="A178" s="214"/>
      <c r="B178" s="201"/>
      <c r="C178" s="211"/>
      <c r="D178" s="203"/>
      <c r="E178" s="86" t="s">
        <v>268</v>
      </c>
      <c r="F178" s="52">
        <f>1/4</f>
        <v>0.25</v>
      </c>
      <c r="G178" s="82">
        <v>1</v>
      </c>
      <c r="H178" s="54">
        <f>B163*D176*F178*G178</f>
        <v>3.5700000000000003E-3</v>
      </c>
      <c r="I178" s="55"/>
      <c r="J178" s="55"/>
      <c r="K178" s="55"/>
    </row>
    <row r="179" spans="1:11" ht="24.95" customHeight="1">
      <c r="A179" s="214"/>
      <c r="B179" s="201"/>
      <c r="C179" s="211"/>
      <c r="D179" s="203"/>
      <c r="E179" s="86" t="s">
        <v>118</v>
      </c>
      <c r="F179" s="52">
        <f>1/4</f>
        <v>0.25</v>
      </c>
      <c r="G179" s="82">
        <v>1</v>
      </c>
      <c r="H179" s="54">
        <f>B163*D176*F179*G179</f>
        <v>3.5700000000000003E-3</v>
      </c>
      <c r="I179" s="55"/>
      <c r="J179" s="55"/>
      <c r="K179" s="55"/>
    </row>
    <row r="180" spans="1:11" s="25" customFormat="1" ht="24.95" customHeight="1">
      <c r="A180" s="214"/>
      <c r="B180" s="201"/>
      <c r="C180" s="212"/>
      <c r="D180" s="204"/>
      <c r="E180" s="100" t="s">
        <v>215</v>
      </c>
      <c r="F180" s="60">
        <f>SUM(F176:F179)</f>
        <v>1</v>
      </c>
      <c r="G180" s="49">
        <f>AVERAGE(G176:G179)</f>
        <v>1</v>
      </c>
      <c r="H180" s="50">
        <f>SUM(H176:H179)</f>
        <v>1.4280000000000001E-2</v>
      </c>
      <c r="I180" s="51"/>
      <c r="J180" s="51"/>
      <c r="K180" s="51"/>
    </row>
    <row r="181" spans="1:11" ht="24.95" customHeight="1">
      <c r="A181" s="214"/>
      <c r="B181" s="201"/>
      <c r="C181" s="200" t="s">
        <v>120</v>
      </c>
      <c r="D181" s="201">
        <f>100%/5</f>
        <v>0.2</v>
      </c>
      <c r="E181" s="86" t="s">
        <v>122</v>
      </c>
      <c r="F181" s="52">
        <f>1/12</f>
        <v>8.3333333333333329E-2</v>
      </c>
      <c r="G181" s="82">
        <v>1</v>
      </c>
      <c r="H181" s="54">
        <f>B163*D181*F181*G181</f>
        <v>1.1900000000000001E-3</v>
      </c>
      <c r="I181" s="55"/>
      <c r="J181" s="55"/>
      <c r="K181" s="55"/>
    </row>
    <row r="182" spans="1:11" ht="39.75" customHeight="1">
      <c r="A182" s="214"/>
      <c r="B182" s="201"/>
      <c r="C182" s="200"/>
      <c r="D182" s="201"/>
      <c r="E182" s="86" t="s">
        <v>123</v>
      </c>
      <c r="F182" s="52">
        <f t="shared" ref="F182:F192" si="10">1/12</f>
        <v>8.3333333333333329E-2</v>
      </c>
      <c r="G182" s="82">
        <v>1</v>
      </c>
      <c r="H182" s="54">
        <f>B163*D181*F182*G182</f>
        <v>1.1900000000000001E-3</v>
      </c>
      <c r="I182" s="55"/>
      <c r="J182" s="55"/>
      <c r="K182" s="55"/>
    </row>
    <row r="183" spans="1:11" ht="35.25" customHeight="1">
      <c r="A183" s="214"/>
      <c r="B183" s="201"/>
      <c r="C183" s="200"/>
      <c r="D183" s="201"/>
      <c r="E183" s="86" t="s">
        <v>124</v>
      </c>
      <c r="F183" s="52">
        <f t="shared" si="10"/>
        <v>8.3333333333333329E-2</v>
      </c>
      <c r="G183" s="82">
        <v>1</v>
      </c>
      <c r="H183" s="54">
        <f>B163*D181*F183*G183</f>
        <v>1.1900000000000001E-3</v>
      </c>
      <c r="I183" s="55"/>
      <c r="J183" s="55"/>
      <c r="K183" s="55"/>
    </row>
    <row r="184" spans="1:11" ht="32.25" customHeight="1">
      <c r="A184" s="214"/>
      <c r="B184" s="201"/>
      <c r="C184" s="200"/>
      <c r="D184" s="201"/>
      <c r="E184" s="86" t="s">
        <v>125</v>
      </c>
      <c r="F184" s="52">
        <f t="shared" si="10"/>
        <v>8.3333333333333329E-2</v>
      </c>
      <c r="G184" s="82">
        <v>1</v>
      </c>
      <c r="H184" s="54">
        <f>B163*D181*F184*G184</f>
        <v>1.1900000000000001E-3</v>
      </c>
      <c r="I184" s="55"/>
      <c r="J184" s="55"/>
      <c r="K184" s="55"/>
    </row>
    <row r="185" spans="1:11" ht="36.75" customHeight="1">
      <c r="A185" s="214"/>
      <c r="B185" s="201"/>
      <c r="C185" s="200"/>
      <c r="D185" s="201"/>
      <c r="E185" s="86" t="s">
        <v>126</v>
      </c>
      <c r="F185" s="52">
        <f t="shared" si="10"/>
        <v>8.3333333333333329E-2</v>
      </c>
      <c r="G185" s="82">
        <v>1</v>
      </c>
      <c r="H185" s="54">
        <f>B163*D181*F185*G185</f>
        <v>1.1900000000000001E-3</v>
      </c>
      <c r="I185" s="55"/>
      <c r="J185" s="55"/>
      <c r="K185" s="55"/>
    </row>
    <row r="186" spans="1:11" ht="35.25" customHeight="1">
      <c r="A186" s="214"/>
      <c r="B186" s="201"/>
      <c r="C186" s="200"/>
      <c r="D186" s="201"/>
      <c r="E186" s="87" t="s">
        <v>269</v>
      </c>
      <c r="F186" s="52">
        <f t="shared" si="10"/>
        <v>8.3333333333333329E-2</v>
      </c>
      <c r="G186" s="82">
        <v>1</v>
      </c>
      <c r="H186" s="54">
        <f>B163*D181*F186*G186</f>
        <v>1.1900000000000001E-3</v>
      </c>
      <c r="I186" s="55"/>
      <c r="J186" s="55"/>
      <c r="K186" s="55"/>
    </row>
    <row r="187" spans="1:11" ht="42.75" customHeight="1">
      <c r="A187" s="214"/>
      <c r="B187" s="201"/>
      <c r="C187" s="200"/>
      <c r="D187" s="201"/>
      <c r="E187" s="86" t="s">
        <v>127</v>
      </c>
      <c r="F187" s="52">
        <f t="shared" si="10"/>
        <v>8.3333333333333329E-2</v>
      </c>
      <c r="G187" s="82">
        <v>1</v>
      </c>
      <c r="H187" s="54">
        <f>B163*D181*F187*G187</f>
        <v>1.1900000000000001E-3</v>
      </c>
      <c r="I187" s="55"/>
      <c r="J187" s="55"/>
      <c r="K187" s="55"/>
    </row>
    <row r="188" spans="1:11" ht="41.25" customHeight="1">
      <c r="A188" s="214"/>
      <c r="B188" s="201"/>
      <c r="C188" s="200"/>
      <c r="D188" s="201"/>
      <c r="E188" s="86" t="s">
        <v>270</v>
      </c>
      <c r="F188" s="52">
        <f t="shared" si="10"/>
        <v>8.3333333333333329E-2</v>
      </c>
      <c r="G188" s="82">
        <v>1</v>
      </c>
      <c r="H188" s="54">
        <f>B163*D181*F188*G188</f>
        <v>1.1900000000000001E-3</v>
      </c>
      <c r="I188" s="55"/>
      <c r="J188" s="55"/>
      <c r="K188" s="55"/>
    </row>
    <row r="189" spans="1:11" ht="39" customHeight="1">
      <c r="A189" s="214"/>
      <c r="B189" s="201"/>
      <c r="C189" s="200"/>
      <c r="D189" s="201"/>
      <c r="E189" s="86" t="s">
        <v>271</v>
      </c>
      <c r="F189" s="52">
        <f t="shared" si="10"/>
        <v>8.3333333333333329E-2</v>
      </c>
      <c r="G189" s="82">
        <v>1</v>
      </c>
      <c r="H189" s="54">
        <f>B163*D181*F189*G189</f>
        <v>1.1900000000000001E-3</v>
      </c>
      <c r="I189" s="55"/>
      <c r="J189" s="55"/>
      <c r="K189" s="55"/>
    </row>
    <row r="190" spans="1:11" ht="33.75" customHeight="1">
      <c r="A190" s="214"/>
      <c r="B190" s="201"/>
      <c r="C190" s="200"/>
      <c r="D190" s="201"/>
      <c r="E190" s="86" t="s">
        <v>272</v>
      </c>
      <c r="F190" s="52">
        <f t="shared" si="10"/>
        <v>8.3333333333333329E-2</v>
      </c>
      <c r="G190" s="82">
        <v>1</v>
      </c>
      <c r="H190" s="54">
        <f>B163*D181*F190*G190</f>
        <v>1.1900000000000001E-3</v>
      </c>
      <c r="I190" s="55"/>
      <c r="J190" s="55"/>
      <c r="K190" s="55"/>
    </row>
    <row r="191" spans="1:11" ht="24.95" customHeight="1">
      <c r="A191" s="214"/>
      <c r="B191" s="201"/>
      <c r="C191" s="200"/>
      <c r="D191" s="201"/>
      <c r="E191" s="87" t="s">
        <v>273</v>
      </c>
      <c r="F191" s="52">
        <f t="shared" si="10"/>
        <v>8.3333333333333329E-2</v>
      </c>
      <c r="G191" s="82">
        <v>1</v>
      </c>
      <c r="H191" s="54">
        <f>B163*D181*F191*G191</f>
        <v>1.1900000000000001E-3</v>
      </c>
      <c r="I191" s="55"/>
      <c r="J191" s="55"/>
      <c r="K191" s="55"/>
    </row>
    <row r="192" spans="1:11" ht="24.95" customHeight="1">
      <c r="A192" s="214"/>
      <c r="B192" s="201"/>
      <c r="C192" s="200"/>
      <c r="D192" s="201"/>
      <c r="E192" s="91" t="s">
        <v>128</v>
      </c>
      <c r="F192" s="52">
        <f t="shared" si="10"/>
        <v>8.3333333333333329E-2</v>
      </c>
      <c r="G192" s="82">
        <v>1</v>
      </c>
      <c r="H192" s="54">
        <f>B163*D181*F192*G192</f>
        <v>1.1900000000000001E-3</v>
      </c>
      <c r="I192" s="55"/>
      <c r="J192" s="55"/>
      <c r="K192" s="55"/>
    </row>
    <row r="193" spans="1:11" s="25" customFormat="1" ht="24.95" customHeight="1">
      <c r="A193" s="214"/>
      <c r="B193" s="201"/>
      <c r="C193" s="200"/>
      <c r="D193" s="201"/>
      <c r="E193" s="100" t="s">
        <v>215</v>
      </c>
      <c r="F193" s="60">
        <f>SUM(F181:F192)</f>
        <v>1</v>
      </c>
      <c r="G193" s="49">
        <f>AVERAGE(G181:G192)</f>
        <v>1</v>
      </c>
      <c r="H193" s="50">
        <f>SUM(H181:H192)</f>
        <v>1.4280000000000001E-2</v>
      </c>
      <c r="I193" s="51"/>
      <c r="J193" s="51"/>
      <c r="K193" s="51"/>
    </row>
    <row r="194" spans="1:11" ht="24.95" customHeight="1">
      <c r="A194" s="214"/>
      <c r="B194" s="201"/>
      <c r="C194" s="210" t="s">
        <v>129</v>
      </c>
      <c r="D194" s="202">
        <f>100%/5</f>
        <v>0.2</v>
      </c>
      <c r="E194" s="86" t="s">
        <v>136</v>
      </c>
      <c r="F194" s="52">
        <f>1/3</f>
        <v>0.33333333333333331</v>
      </c>
      <c r="G194" s="82">
        <v>1</v>
      </c>
      <c r="H194" s="54">
        <f>B163*D181*F194*G194</f>
        <v>4.7600000000000003E-3</v>
      </c>
      <c r="I194" s="55"/>
      <c r="J194" s="55"/>
      <c r="K194" s="55"/>
    </row>
    <row r="195" spans="1:11" ht="24.95" customHeight="1">
      <c r="A195" s="214"/>
      <c r="B195" s="201"/>
      <c r="C195" s="211"/>
      <c r="D195" s="203"/>
      <c r="E195" s="86" t="s">
        <v>137</v>
      </c>
      <c r="F195" s="52">
        <f>1/3</f>
        <v>0.33333333333333331</v>
      </c>
      <c r="G195" s="82">
        <v>1</v>
      </c>
      <c r="H195" s="54">
        <f>B163*D194*F195*G195</f>
        <v>4.7600000000000003E-3</v>
      </c>
      <c r="I195" s="55"/>
      <c r="J195" s="55"/>
      <c r="K195" s="55"/>
    </row>
    <row r="196" spans="1:11" ht="24.95" customHeight="1">
      <c r="A196" s="214"/>
      <c r="B196" s="201"/>
      <c r="C196" s="211"/>
      <c r="D196" s="203"/>
      <c r="E196" s="86" t="s">
        <v>274</v>
      </c>
      <c r="F196" s="52">
        <f>1/3</f>
        <v>0.33333333333333331</v>
      </c>
      <c r="G196" s="82">
        <v>1</v>
      </c>
      <c r="H196" s="54">
        <f>B163*D194*F196*G196</f>
        <v>4.7600000000000003E-3</v>
      </c>
      <c r="I196" s="55"/>
      <c r="J196" s="55"/>
      <c r="K196" s="55"/>
    </row>
    <row r="197" spans="1:11" s="25" customFormat="1" ht="24.95" customHeight="1">
      <c r="A197" s="214"/>
      <c r="B197" s="201"/>
      <c r="C197" s="212"/>
      <c r="D197" s="204"/>
      <c r="E197" s="100" t="s">
        <v>215</v>
      </c>
      <c r="F197" s="60">
        <f>SUM(F194:F196)</f>
        <v>1</v>
      </c>
      <c r="G197" s="49">
        <f>AVERAGE(G194:G196)</f>
        <v>1</v>
      </c>
      <c r="H197" s="50">
        <f>SUM(H194:H196)</f>
        <v>1.4280000000000001E-2</v>
      </c>
      <c r="I197" s="51"/>
      <c r="J197" s="51"/>
      <c r="K197" s="51"/>
    </row>
    <row r="198" spans="1:11" s="25" customFormat="1" ht="24.95" customHeight="1">
      <c r="A198" s="214"/>
      <c r="B198" s="201"/>
      <c r="C198" s="222" t="s">
        <v>115</v>
      </c>
      <c r="D198" s="202">
        <f>100%/5</f>
        <v>0.2</v>
      </c>
      <c r="E198" s="94" t="s">
        <v>138</v>
      </c>
      <c r="F198" s="52">
        <f>1/3</f>
        <v>0.33333333333333331</v>
      </c>
      <c r="G198" s="82">
        <v>1</v>
      </c>
      <c r="H198" s="54">
        <f>B163*D198*F198*G198</f>
        <v>4.7600000000000003E-3</v>
      </c>
      <c r="I198" s="55"/>
      <c r="J198" s="55"/>
      <c r="K198" s="55"/>
    </row>
    <row r="199" spans="1:11" s="25" customFormat="1" ht="24.95" customHeight="1">
      <c r="A199" s="214"/>
      <c r="B199" s="201"/>
      <c r="C199" s="223"/>
      <c r="D199" s="203"/>
      <c r="E199" s="87" t="s">
        <v>275</v>
      </c>
      <c r="F199" s="52">
        <f>1/3</f>
        <v>0.33333333333333331</v>
      </c>
      <c r="G199" s="82">
        <v>1</v>
      </c>
      <c r="H199" s="54">
        <f>B163*D198*F199*G199</f>
        <v>4.7600000000000003E-3</v>
      </c>
      <c r="I199" s="55"/>
      <c r="J199" s="55"/>
      <c r="K199" s="55"/>
    </row>
    <row r="200" spans="1:11" s="25" customFormat="1" ht="24.95" customHeight="1">
      <c r="A200" s="214"/>
      <c r="B200" s="201"/>
      <c r="C200" s="223"/>
      <c r="D200" s="203"/>
      <c r="E200" s="87" t="s">
        <v>139</v>
      </c>
      <c r="F200" s="52">
        <f>1/3</f>
        <v>0.33333333333333331</v>
      </c>
      <c r="G200" s="82">
        <v>1</v>
      </c>
      <c r="H200" s="54">
        <f>B163*D198*F200*G200</f>
        <v>4.7600000000000003E-3</v>
      </c>
      <c r="I200" s="55"/>
      <c r="J200" s="55"/>
      <c r="K200" s="55"/>
    </row>
    <row r="201" spans="1:11" s="25" customFormat="1" ht="24.95" customHeight="1">
      <c r="A201" s="215"/>
      <c r="B201" s="201"/>
      <c r="C201" s="224"/>
      <c r="D201" s="204"/>
      <c r="E201" s="100" t="s">
        <v>215</v>
      </c>
      <c r="F201" s="60">
        <f>SUM(F198:F200)</f>
        <v>1</v>
      </c>
      <c r="G201" s="49">
        <f>AVERAGE(G198:G200)</f>
        <v>1</v>
      </c>
      <c r="H201" s="50">
        <f>SUM(H198:H200)</f>
        <v>1.4280000000000001E-2</v>
      </c>
      <c r="I201" s="51"/>
      <c r="J201" s="51"/>
      <c r="K201" s="51"/>
    </row>
    <row r="202" spans="1:11" s="23" customFormat="1" ht="24.95" customHeight="1">
      <c r="A202" s="219" t="s">
        <v>219</v>
      </c>
      <c r="B202" s="220"/>
      <c r="C202" s="220"/>
      <c r="D202" s="220"/>
      <c r="E202" s="220"/>
      <c r="F202" s="221"/>
      <c r="G202" s="49">
        <f>AVERAGE(G201,G197,G193,G180,G175)</f>
        <v>1</v>
      </c>
      <c r="H202" s="57">
        <f>SUM(H175,H180,H193,H197,H201)</f>
        <v>7.1400000000000005E-2</v>
      </c>
      <c r="I202" s="70"/>
      <c r="J202" s="70"/>
      <c r="K202" s="70"/>
    </row>
    <row r="203" spans="1:11" ht="24.95" customHeight="1">
      <c r="A203" s="213" t="s">
        <v>234</v>
      </c>
      <c r="B203" s="202">
        <v>7.1400000000000005E-2</v>
      </c>
      <c r="C203" s="200" t="s">
        <v>140</v>
      </c>
      <c r="D203" s="201">
        <f>100%/2</f>
        <v>0.5</v>
      </c>
      <c r="E203" s="87" t="s">
        <v>141</v>
      </c>
      <c r="F203" s="52">
        <f>1/4</f>
        <v>0.25</v>
      </c>
      <c r="G203" s="82">
        <v>1</v>
      </c>
      <c r="H203" s="54">
        <f>B203*D203*F203*G203</f>
        <v>8.9250000000000006E-3</v>
      </c>
      <c r="I203" s="55"/>
      <c r="J203" s="55"/>
      <c r="K203" s="55"/>
    </row>
    <row r="204" spans="1:11" ht="24.95" customHeight="1">
      <c r="A204" s="214"/>
      <c r="B204" s="203"/>
      <c r="C204" s="200"/>
      <c r="D204" s="201"/>
      <c r="E204" s="87" t="s">
        <v>276</v>
      </c>
      <c r="F204" s="52">
        <f>1/4</f>
        <v>0.25</v>
      </c>
      <c r="G204" s="82">
        <v>1</v>
      </c>
      <c r="H204" s="54">
        <f>B203*D203*F204*G204</f>
        <v>8.9250000000000006E-3</v>
      </c>
      <c r="I204" s="55"/>
      <c r="J204" s="55"/>
      <c r="K204" s="55"/>
    </row>
    <row r="205" spans="1:11" ht="24.95" customHeight="1">
      <c r="A205" s="214"/>
      <c r="B205" s="203"/>
      <c r="C205" s="200"/>
      <c r="D205" s="201"/>
      <c r="E205" s="87" t="s">
        <v>142</v>
      </c>
      <c r="F205" s="52">
        <f>1/4</f>
        <v>0.25</v>
      </c>
      <c r="G205" s="82">
        <v>1</v>
      </c>
      <c r="H205" s="54">
        <f>B203*D203*F205*G205</f>
        <v>8.9250000000000006E-3</v>
      </c>
      <c r="I205" s="55"/>
      <c r="J205" s="55"/>
      <c r="K205" s="55"/>
    </row>
    <row r="206" spans="1:11" ht="24.95" customHeight="1">
      <c r="A206" s="214"/>
      <c r="B206" s="203"/>
      <c r="C206" s="200"/>
      <c r="D206" s="201"/>
      <c r="E206" s="87" t="s">
        <v>143</v>
      </c>
      <c r="F206" s="52">
        <f>1/4</f>
        <v>0.25</v>
      </c>
      <c r="G206" s="82">
        <v>1</v>
      </c>
      <c r="H206" s="54">
        <f>B203*D203*F206*G206</f>
        <v>8.9250000000000006E-3</v>
      </c>
      <c r="I206" s="55"/>
      <c r="J206" s="55"/>
      <c r="K206" s="55"/>
    </row>
    <row r="207" spans="1:11" s="25" customFormat="1" ht="24.95" customHeight="1">
      <c r="A207" s="214"/>
      <c r="B207" s="203"/>
      <c r="C207" s="200"/>
      <c r="D207" s="201"/>
      <c r="E207" s="100" t="s">
        <v>215</v>
      </c>
      <c r="F207" s="60">
        <f>SUM(F203:F206)</f>
        <v>1</v>
      </c>
      <c r="G207" s="49">
        <f>AVERAGE(G203:G206)</f>
        <v>1</v>
      </c>
      <c r="H207" s="50">
        <f>SUM(H203:H206)</f>
        <v>3.5700000000000003E-2</v>
      </c>
      <c r="I207" s="51"/>
      <c r="J207" s="51"/>
      <c r="K207" s="51"/>
    </row>
    <row r="208" spans="1:11" ht="24.95" customHeight="1">
      <c r="A208" s="214"/>
      <c r="B208" s="203"/>
      <c r="C208" s="210" t="s">
        <v>233</v>
      </c>
      <c r="D208" s="202">
        <f>100%/2</f>
        <v>0.5</v>
      </c>
      <c r="E208" s="87" t="s">
        <v>144</v>
      </c>
      <c r="F208" s="52">
        <f>1/4</f>
        <v>0.25</v>
      </c>
      <c r="G208" s="82">
        <v>1</v>
      </c>
      <c r="H208" s="54">
        <f>B203*D208*F208*G208</f>
        <v>8.9250000000000006E-3</v>
      </c>
      <c r="I208" s="55"/>
      <c r="J208" s="55"/>
      <c r="K208" s="55"/>
    </row>
    <row r="209" spans="1:11" ht="24.95" customHeight="1">
      <c r="A209" s="214"/>
      <c r="B209" s="203"/>
      <c r="C209" s="211"/>
      <c r="D209" s="203"/>
      <c r="E209" s="87" t="s">
        <v>306</v>
      </c>
      <c r="F209" s="52">
        <f>1/4</f>
        <v>0.25</v>
      </c>
      <c r="G209" s="82">
        <v>1</v>
      </c>
      <c r="H209" s="54">
        <f>B203*D208*F209*G209</f>
        <v>8.9250000000000006E-3</v>
      </c>
      <c r="I209" s="55"/>
      <c r="J209" s="55"/>
      <c r="K209" s="55"/>
    </row>
    <row r="210" spans="1:11" ht="24.95" customHeight="1">
      <c r="A210" s="214"/>
      <c r="B210" s="203"/>
      <c r="C210" s="211"/>
      <c r="D210" s="203"/>
      <c r="E210" s="87" t="s">
        <v>277</v>
      </c>
      <c r="F210" s="52">
        <f>1/4</f>
        <v>0.25</v>
      </c>
      <c r="G210" s="82">
        <v>1</v>
      </c>
      <c r="H210" s="54">
        <f>B203*D208*F210*G210</f>
        <v>8.9250000000000006E-3</v>
      </c>
      <c r="I210" s="55"/>
      <c r="J210" s="55"/>
      <c r="K210" s="55"/>
    </row>
    <row r="211" spans="1:11" ht="24.95" customHeight="1">
      <c r="A211" s="214"/>
      <c r="B211" s="203"/>
      <c r="C211" s="211"/>
      <c r="D211" s="203"/>
      <c r="E211" s="87" t="s">
        <v>145</v>
      </c>
      <c r="F211" s="52">
        <f>1/4</f>
        <v>0.25</v>
      </c>
      <c r="G211" s="82">
        <v>1</v>
      </c>
      <c r="H211" s="54">
        <f>B203*D208*F211*G211</f>
        <v>8.9250000000000006E-3</v>
      </c>
      <c r="I211" s="55"/>
      <c r="J211" s="55"/>
      <c r="K211" s="55"/>
    </row>
    <row r="212" spans="1:11" s="25" customFormat="1" ht="24.95" customHeight="1">
      <c r="A212" s="215"/>
      <c r="B212" s="204"/>
      <c r="C212" s="212"/>
      <c r="D212" s="204"/>
      <c r="E212" s="100" t="s">
        <v>215</v>
      </c>
      <c r="F212" s="60">
        <f>SUM(F208:F211)</f>
        <v>1</v>
      </c>
      <c r="G212" s="49">
        <f>AVERAGE(G208:G211)</f>
        <v>1</v>
      </c>
      <c r="H212" s="50">
        <f>SUM(H208:H211)</f>
        <v>3.5700000000000003E-2</v>
      </c>
      <c r="I212" s="51"/>
      <c r="J212" s="51"/>
      <c r="K212" s="51"/>
    </row>
    <row r="213" spans="1:11" s="23" customFormat="1" ht="24.95" customHeight="1">
      <c r="A213" s="207" t="s">
        <v>219</v>
      </c>
      <c r="B213" s="208"/>
      <c r="C213" s="208"/>
      <c r="D213" s="208"/>
      <c r="E213" s="208"/>
      <c r="F213" s="208"/>
      <c r="G213" s="49">
        <f>AVERAGE(G207,G212)</f>
        <v>1</v>
      </c>
      <c r="H213" s="57">
        <f>SUM(H207,H212)</f>
        <v>7.1400000000000005E-2</v>
      </c>
      <c r="I213" s="70"/>
      <c r="J213" s="70"/>
      <c r="K213" s="70"/>
    </row>
    <row r="214" spans="1:11" ht="24.95" customHeight="1">
      <c r="A214" s="209" t="s">
        <v>195</v>
      </c>
      <c r="B214" s="201">
        <v>7.1400000000000005E-2</v>
      </c>
      <c r="C214" s="200" t="s">
        <v>232</v>
      </c>
      <c r="D214" s="201">
        <f>100%/3</f>
        <v>0.33333333333333331</v>
      </c>
      <c r="E214" s="87" t="s">
        <v>148</v>
      </c>
      <c r="F214" s="52">
        <f>1/3</f>
        <v>0.33333333333333331</v>
      </c>
      <c r="G214" s="82">
        <v>1</v>
      </c>
      <c r="H214" s="54">
        <f>B214*D214*F214*G214</f>
        <v>7.9333333333333339E-3</v>
      </c>
      <c r="I214" s="55"/>
      <c r="J214" s="55"/>
      <c r="K214" s="55"/>
    </row>
    <row r="215" spans="1:11" ht="24.95" customHeight="1">
      <c r="A215" s="209"/>
      <c r="B215" s="201"/>
      <c r="C215" s="200"/>
      <c r="D215" s="201"/>
      <c r="E215" s="87" t="s">
        <v>149</v>
      </c>
      <c r="F215" s="52">
        <f>1/3</f>
        <v>0.33333333333333331</v>
      </c>
      <c r="G215" s="82">
        <v>1</v>
      </c>
      <c r="H215" s="54">
        <f>B214*D214*F215*G215</f>
        <v>7.9333333333333339E-3</v>
      </c>
      <c r="I215" s="55"/>
      <c r="J215" s="55"/>
      <c r="K215" s="55"/>
    </row>
    <row r="216" spans="1:11" ht="24.95" customHeight="1">
      <c r="A216" s="209"/>
      <c r="B216" s="201"/>
      <c r="C216" s="200"/>
      <c r="D216" s="201"/>
      <c r="E216" s="87" t="s">
        <v>150</v>
      </c>
      <c r="F216" s="52">
        <f>1/3</f>
        <v>0.33333333333333331</v>
      </c>
      <c r="G216" s="82">
        <v>1</v>
      </c>
      <c r="H216" s="54">
        <f>B214*D214*F216*G216</f>
        <v>7.9333333333333339E-3</v>
      </c>
      <c r="I216" s="55"/>
      <c r="J216" s="55"/>
      <c r="K216" s="55"/>
    </row>
    <row r="217" spans="1:11" s="25" customFormat="1" ht="24.95" customHeight="1">
      <c r="A217" s="209"/>
      <c r="B217" s="201"/>
      <c r="C217" s="200"/>
      <c r="D217" s="201"/>
      <c r="E217" s="100" t="s">
        <v>215</v>
      </c>
      <c r="F217" s="60">
        <f>SUM(F214:F216)</f>
        <v>1</v>
      </c>
      <c r="G217" s="49">
        <f>AVERAGE(G214:G216)</f>
        <v>1</v>
      </c>
      <c r="H217" s="50">
        <f>SUM(H214:H216)</f>
        <v>2.3800000000000002E-2</v>
      </c>
      <c r="I217" s="51"/>
      <c r="J217" s="51"/>
      <c r="K217" s="51"/>
    </row>
    <row r="218" spans="1:11" s="25" customFormat="1" ht="24.95" customHeight="1">
      <c r="A218" s="209"/>
      <c r="B218" s="201"/>
      <c r="C218" s="200" t="s">
        <v>146</v>
      </c>
      <c r="D218" s="201">
        <f>100%/3</f>
        <v>0.33333333333333331</v>
      </c>
      <c r="E218" s="87" t="s">
        <v>149</v>
      </c>
      <c r="F218" s="52">
        <f t="shared" ref="F218:F223" si="11">1/6</f>
        <v>0.16666666666666666</v>
      </c>
      <c r="G218" s="82">
        <v>1</v>
      </c>
      <c r="H218" s="54">
        <f>B214*D218*F218*G218</f>
        <v>3.966666666666667E-3</v>
      </c>
      <c r="I218" s="55"/>
      <c r="J218" s="55"/>
      <c r="K218" s="55"/>
    </row>
    <row r="219" spans="1:11" s="25" customFormat="1" ht="24.95" customHeight="1">
      <c r="A219" s="209"/>
      <c r="B219" s="201"/>
      <c r="C219" s="200"/>
      <c r="D219" s="201"/>
      <c r="E219" s="87" t="s">
        <v>151</v>
      </c>
      <c r="F219" s="52">
        <f t="shared" si="11"/>
        <v>0.16666666666666666</v>
      </c>
      <c r="G219" s="82">
        <v>1</v>
      </c>
      <c r="H219" s="54">
        <f>B214*D218*F219*G219</f>
        <v>3.966666666666667E-3</v>
      </c>
      <c r="I219" s="55"/>
      <c r="J219" s="55"/>
      <c r="K219" s="55"/>
    </row>
    <row r="220" spans="1:11" s="25" customFormat="1" ht="24.95" customHeight="1">
      <c r="A220" s="209"/>
      <c r="B220" s="201"/>
      <c r="C220" s="200"/>
      <c r="D220" s="201"/>
      <c r="E220" s="87" t="s">
        <v>152</v>
      </c>
      <c r="F220" s="52">
        <f t="shared" si="11"/>
        <v>0.16666666666666666</v>
      </c>
      <c r="G220" s="82">
        <v>1</v>
      </c>
      <c r="H220" s="54">
        <f>B214*D218*F220*G220</f>
        <v>3.966666666666667E-3</v>
      </c>
      <c r="I220" s="55"/>
      <c r="J220" s="55"/>
      <c r="K220" s="55"/>
    </row>
    <row r="221" spans="1:11" s="25" customFormat="1" ht="36" customHeight="1">
      <c r="A221" s="209"/>
      <c r="B221" s="201"/>
      <c r="C221" s="200"/>
      <c r="D221" s="201"/>
      <c r="E221" s="87" t="s">
        <v>153</v>
      </c>
      <c r="F221" s="52">
        <f t="shared" si="11"/>
        <v>0.16666666666666666</v>
      </c>
      <c r="G221" s="82">
        <v>1</v>
      </c>
      <c r="H221" s="54">
        <f>B214*D218*F221*G221</f>
        <v>3.966666666666667E-3</v>
      </c>
      <c r="I221" s="55"/>
      <c r="J221" s="55"/>
      <c r="K221" s="55"/>
    </row>
    <row r="222" spans="1:11" ht="24.95" customHeight="1">
      <c r="A222" s="209"/>
      <c r="B222" s="201"/>
      <c r="C222" s="200"/>
      <c r="D222" s="201"/>
      <c r="E222" s="87" t="s">
        <v>154</v>
      </c>
      <c r="F222" s="52">
        <f t="shared" si="11"/>
        <v>0.16666666666666666</v>
      </c>
      <c r="G222" s="82">
        <v>1</v>
      </c>
      <c r="H222" s="54">
        <f>B214*D218*F222*G222</f>
        <v>3.966666666666667E-3</v>
      </c>
      <c r="I222" s="55"/>
      <c r="J222" s="55"/>
      <c r="K222" s="55"/>
    </row>
    <row r="223" spans="1:11" ht="24.95" customHeight="1">
      <c r="A223" s="209"/>
      <c r="B223" s="201"/>
      <c r="C223" s="200"/>
      <c r="D223" s="201"/>
      <c r="E223" s="87" t="s">
        <v>278</v>
      </c>
      <c r="F223" s="52">
        <f t="shared" si="11"/>
        <v>0.16666666666666666</v>
      </c>
      <c r="G223" s="82">
        <v>1</v>
      </c>
      <c r="H223" s="54">
        <f>B214*D218*F223*G223</f>
        <v>3.966666666666667E-3</v>
      </c>
      <c r="I223" s="55"/>
      <c r="J223" s="55"/>
      <c r="K223" s="55"/>
    </row>
    <row r="224" spans="1:11" s="25" customFormat="1" ht="24.95" customHeight="1">
      <c r="A224" s="209"/>
      <c r="B224" s="201"/>
      <c r="C224" s="200"/>
      <c r="D224" s="201"/>
      <c r="E224" s="100" t="s">
        <v>215</v>
      </c>
      <c r="F224" s="60">
        <f>SUM(F218:F223)</f>
        <v>0.99999999999999989</v>
      </c>
      <c r="G224" s="49">
        <f>AVERAGE(G218:G223)</f>
        <v>1</v>
      </c>
      <c r="H224" s="50">
        <f>SUM(H218:H223)</f>
        <v>2.3800000000000002E-2</v>
      </c>
      <c r="I224" s="51"/>
      <c r="J224" s="51"/>
      <c r="K224" s="51"/>
    </row>
    <row r="225" spans="1:11" s="25" customFormat="1" ht="24.95" customHeight="1">
      <c r="A225" s="209"/>
      <c r="B225" s="201"/>
      <c r="C225" s="200" t="s">
        <v>147</v>
      </c>
      <c r="D225" s="201">
        <f>100%/3</f>
        <v>0.33333333333333331</v>
      </c>
      <c r="E225" s="83" t="s">
        <v>155</v>
      </c>
      <c r="F225" s="52">
        <f>1/3</f>
        <v>0.33333333333333331</v>
      </c>
      <c r="G225" s="82">
        <v>1</v>
      </c>
      <c r="H225" s="54">
        <f>B214*D225*F225*G225</f>
        <v>7.9333333333333339E-3</v>
      </c>
      <c r="I225" s="55"/>
      <c r="J225" s="55"/>
      <c r="K225" s="55"/>
    </row>
    <row r="226" spans="1:11" ht="24.95" customHeight="1">
      <c r="A226" s="209"/>
      <c r="B226" s="201"/>
      <c r="C226" s="200"/>
      <c r="D226" s="201"/>
      <c r="E226" s="83" t="s">
        <v>156</v>
      </c>
      <c r="F226" s="52">
        <f>1/3</f>
        <v>0.33333333333333331</v>
      </c>
      <c r="G226" s="82">
        <v>1</v>
      </c>
      <c r="H226" s="54">
        <f>B214*D225*F226*G226</f>
        <v>7.9333333333333339E-3</v>
      </c>
      <c r="I226" s="55"/>
      <c r="J226" s="55"/>
      <c r="K226" s="55"/>
    </row>
    <row r="227" spans="1:11" ht="24.95" customHeight="1">
      <c r="A227" s="209"/>
      <c r="B227" s="201"/>
      <c r="C227" s="200"/>
      <c r="D227" s="201"/>
      <c r="E227" s="83" t="s">
        <v>279</v>
      </c>
      <c r="F227" s="52">
        <f>1/3</f>
        <v>0.33333333333333331</v>
      </c>
      <c r="G227" s="82">
        <v>1</v>
      </c>
      <c r="H227" s="54">
        <f>B214*D225*F227*G227</f>
        <v>7.9333333333333339E-3</v>
      </c>
      <c r="I227" s="55"/>
      <c r="J227" s="55"/>
      <c r="K227" s="55"/>
    </row>
    <row r="228" spans="1:11" s="25" customFormat="1" ht="24.95" customHeight="1">
      <c r="A228" s="209"/>
      <c r="B228" s="201"/>
      <c r="C228" s="200"/>
      <c r="D228" s="201"/>
      <c r="E228" s="100" t="s">
        <v>215</v>
      </c>
      <c r="F228" s="60">
        <f>SUM(F225:F227)</f>
        <v>1</v>
      </c>
      <c r="G228" s="49">
        <f>AVERAGE(G225:G227)</f>
        <v>1</v>
      </c>
      <c r="H228" s="50">
        <f>SUM(H225:H227)</f>
        <v>2.3800000000000002E-2</v>
      </c>
      <c r="I228" s="51"/>
      <c r="J228" s="51"/>
      <c r="K228" s="51"/>
    </row>
    <row r="229" spans="1:11" s="23" customFormat="1" ht="24.95" customHeight="1">
      <c r="A229" s="207" t="s">
        <v>219</v>
      </c>
      <c r="B229" s="208"/>
      <c r="C229" s="208"/>
      <c r="D229" s="208"/>
      <c r="E229" s="208"/>
      <c r="F229" s="208"/>
      <c r="G229" s="49">
        <f>AVERAGE(G228,G224,G217)</f>
        <v>1</v>
      </c>
      <c r="H229" s="57">
        <f>SUM(H217,H224,H228)</f>
        <v>7.1400000000000005E-2</v>
      </c>
      <c r="I229" s="70"/>
      <c r="J229" s="70"/>
      <c r="K229" s="70"/>
    </row>
    <row r="230" spans="1:11" ht="24.95" customHeight="1">
      <c r="A230" s="209" t="s">
        <v>90</v>
      </c>
      <c r="B230" s="201">
        <v>7.1400000000000005E-2</v>
      </c>
      <c r="C230" s="218" t="s">
        <v>146</v>
      </c>
      <c r="D230" s="201">
        <f>100%/2</f>
        <v>0.5</v>
      </c>
      <c r="E230" s="86" t="s">
        <v>307</v>
      </c>
      <c r="F230" s="52">
        <f>1/4</f>
        <v>0.25</v>
      </c>
      <c r="G230" s="82">
        <v>1</v>
      </c>
      <c r="H230" s="54">
        <f>B230*D230*F230*G230</f>
        <v>8.9250000000000006E-3</v>
      </c>
      <c r="I230" s="55"/>
      <c r="J230" s="55"/>
      <c r="K230" s="55"/>
    </row>
    <row r="231" spans="1:11" ht="24.95" customHeight="1">
      <c r="A231" s="209"/>
      <c r="B231" s="201"/>
      <c r="C231" s="218"/>
      <c r="D231" s="201"/>
      <c r="E231" s="86" t="s">
        <v>280</v>
      </c>
      <c r="F231" s="52">
        <f>1/4</f>
        <v>0.25</v>
      </c>
      <c r="G231" s="82">
        <v>1</v>
      </c>
      <c r="H231" s="54">
        <f>B230*D230*F231*G231</f>
        <v>8.9250000000000006E-3</v>
      </c>
      <c r="I231" s="55"/>
      <c r="J231" s="55"/>
      <c r="K231" s="55"/>
    </row>
    <row r="232" spans="1:11" ht="24.95" customHeight="1">
      <c r="A232" s="209"/>
      <c r="B232" s="201"/>
      <c r="C232" s="218"/>
      <c r="D232" s="201"/>
      <c r="E232" s="86" t="s">
        <v>91</v>
      </c>
      <c r="F232" s="52">
        <f>1/4</f>
        <v>0.25</v>
      </c>
      <c r="G232" s="82">
        <v>1</v>
      </c>
      <c r="H232" s="54">
        <f>B230*D230*F232*G232</f>
        <v>8.9250000000000006E-3</v>
      </c>
      <c r="I232" s="55"/>
      <c r="J232" s="55"/>
      <c r="K232" s="55"/>
    </row>
    <row r="233" spans="1:11" ht="24.95" customHeight="1">
      <c r="A233" s="209"/>
      <c r="B233" s="201"/>
      <c r="C233" s="218"/>
      <c r="D233" s="201"/>
      <c r="E233" s="86" t="s">
        <v>217</v>
      </c>
      <c r="F233" s="52">
        <f>1/4</f>
        <v>0.25</v>
      </c>
      <c r="G233" s="82">
        <v>1</v>
      </c>
      <c r="H233" s="54">
        <f>B230*D230*F233*G233</f>
        <v>8.9250000000000006E-3</v>
      </c>
      <c r="I233" s="55"/>
      <c r="J233" s="55"/>
      <c r="K233" s="55"/>
    </row>
    <row r="234" spans="1:11" s="25" customFormat="1" ht="24.95" customHeight="1">
      <c r="A234" s="209"/>
      <c r="B234" s="201"/>
      <c r="C234" s="218"/>
      <c r="D234" s="201"/>
      <c r="E234" s="100" t="s">
        <v>215</v>
      </c>
      <c r="F234" s="60">
        <f>SUM(F230:F233)</f>
        <v>1</v>
      </c>
      <c r="G234" s="49">
        <f>AVERAGE(G230:G233)</f>
        <v>1</v>
      </c>
      <c r="H234" s="50">
        <f>SUM(H230:H233)</f>
        <v>3.5700000000000003E-2</v>
      </c>
      <c r="I234" s="55"/>
      <c r="J234" s="51"/>
      <c r="K234" s="51"/>
    </row>
    <row r="235" spans="1:11" s="25" customFormat="1" ht="24.95" customHeight="1">
      <c r="A235" s="209"/>
      <c r="B235" s="201"/>
      <c r="C235" s="200" t="s">
        <v>147</v>
      </c>
      <c r="D235" s="201">
        <f>100%/2</f>
        <v>0.5</v>
      </c>
      <c r="E235" s="86" t="s">
        <v>88</v>
      </c>
      <c r="F235" s="60">
        <f>1/2</f>
        <v>0.5</v>
      </c>
      <c r="G235" s="82">
        <v>1</v>
      </c>
      <c r="H235" s="54">
        <f>B230*D235*F235*G235</f>
        <v>1.7850000000000001E-2</v>
      </c>
      <c r="I235" s="55"/>
      <c r="J235" s="55"/>
      <c r="K235" s="55"/>
    </row>
    <row r="236" spans="1:11" ht="24.95" customHeight="1">
      <c r="A236" s="209"/>
      <c r="B236" s="201"/>
      <c r="C236" s="200"/>
      <c r="D236" s="201"/>
      <c r="E236" s="86" t="s">
        <v>89</v>
      </c>
      <c r="F236" s="52">
        <f>1/2</f>
        <v>0.5</v>
      </c>
      <c r="G236" s="82">
        <v>1</v>
      </c>
      <c r="H236" s="54">
        <f>B230*D235*F236*G236</f>
        <v>1.7850000000000001E-2</v>
      </c>
      <c r="I236" s="55"/>
      <c r="J236" s="55"/>
      <c r="K236" s="55"/>
    </row>
    <row r="237" spans="1:11" s="25" customFormat="1" ht="24.95" customHeight="1">
      <c r="A237" s="209"/>
      <c r="B237" s="201"/>
      <c r="C237" s="200"/>
      <c r="D237" s="201"/>
      <c r="E237" s="100" t="s">
        <v>215</v>
      </c>
      <c r="F237" s="60">
        <f>SUM(F235:F236)</f>
        <v>1</v>
      </c>
      <c r="G237" s="49">
        <f>AVERAGE(G235:G236)</f>
        <v>1</v>
      </c>
      <c r="H237" s="50">
        <f>SUM(H235:H236)</f>
        <v>3.5700000000000003E-2</v>
      </c>
      <c r="I237" s="51"/>
      <c r="J237" s="51"/>
      <c r="K237" s="51"/>
    </row>
    <row r="238" spans="1:11" s="23" customFormat="1" ht="24.95" customHeight="1">
      <c r="A238" s="207" t="s">
        <v>219</v>
      </c>
      <c r="B238" s="208"/>
      <c r="C238" s="208"/>
      <c r="D238" s="208"/>
      <c r="E238" s="208"/>
      <c r="F238" s="208"/>
      <c r="G238" s="49">
        <f>AVERAGE(G237,G234)</f>
        <v>1</v>
      </c>
      <c r="H238" s="57">
        <f>SUM(H234,H237)</f>
        <v>7.1400000000000005E-2</v>
      </c>
      <c r="I238" s="70"/>
      <c r="J238" s="70"/>
      <c r="K238" s="70"/>
    </row>
    <row r="239" spans="1:11" ht="24.95" customHeight="1">
      <c r="A239" s="209" t="s">
        <v>310</v>
      </c>
      <c r="B239" s="201">
        <v>7.1400000000000005E-2</v>
      </c>
      <c r="C239" s="200" t="s">
        <v>232</v>
      </c>
      <c r="D239" s="201">
        <f>100%/2</f>
        <v>0.5</v>
      </c>
      <c r="E239" s="86" t="s">
        <v>308</v>
      </c>
      <c r="F239" s="52">
        <f>1/4</f>
        <v>0.25</v>
      </c>
      <c r="G239" s="82">
        <v>1</v>
      </c>
      <c r="H239" s="54">
        <f>B239*D239*F239*G239</f>
        <v>8.9250000000000006E-3</v>
      </c>
      <c r="I239" s="55"/>
      <c r="J239" s="55"/>
      <c r="K239" s="55"/>
    </row>
    <row r="240" spans="1:11" ht="24.95" customHeight="1">
      <c r="A240" s="209"/>
      <c r="B240" s="201"/>
      <c r="C240" s="200"/>
      <c r="D240" s="201"/>
      <c r="E240" s="86" t="s">
        <v>86</v>
      </c>
      <c r="F240" s="52">
        <f>1/4</f>
        <v>0.25</v>
      </c>
      <c r="G240" s="82">
        <v>1</v>
      </c>
      <c r="H240" s="54">
        <f>B239*D239*F240*G240</f>
        <v>8.9250000000000006E-3</v>
      </c>
      <c r="I240" s="55"/>
      <c r="J240" s="55"/>
      <c r="K240" s="55"/>
    </row>
    <row r="241" spans="1:13" ht="24.95" customHeight="1">
      <c r="A241" s="209"/>
      <c r="B241" s="201"/>
      <c r="C241" s="200"/>
      <c r="D241" s="201"/>
      <c r="E241" s="86" t="s">
        <v>87</v>
      </c>
      <c r="F241" s="52">
        <f>1/4</f>
        <v>0.25</v>
      </c>
      <c r="G241" s="82">
        <v>1</v>
      </c>
      <c r="H241" s="54">
        <f>B239*D239*F241*G241</f>
        <v>8.9250000000000006E-3</v>
      </c>
      <c r="I241" s="55"/>
      <c r="J241" s="55"/>
      <c r="K241" s="55"/>
    </row>
    <row r="242" spans="1:13" ht="24.95" customHeight="1">
      <c r="A242" s="209"/>
      <c r="B242" s="201"/>
      <c r="C242" s="200"/>
      <c r="D242" s="201"/>
      <c r="E242" s="86" t="s">
        <v>216</v>
      </c>
      <c r="F242" s="52">
        <f>1/4</f>
        <v>0.25</v>
      </c>
      <c r="G242" s="82">
        <v>1</v>
      </c>
      <c r="H242" s="54">
        <f>B239*D239*F242*G242</f>
        <v>8.9250000000000006E-3</v>
      </c>
      <c r="I242" s="55"/>
      <c r="J242" s="55"/>
      <c r="K242" s="55"/>
    </row>
    <row r="243" spans="1:13" s="25" customFormat="1" ht="24.95" customHeight="1">
      <c r="A243" s="209"/>
      <c r="B243" s="201"/>
      <c r="C243" s="200"/>
      <c r="D243" s="201"/>
      <c r="E243" s="100" t="s">
        <v>215</v>
      </c>
      <c r="F243" s="60">
        <f>SUM(F239:F242)</f>
        <v>1</v>
      </c>
      <c r="G243" s="49">
        <f>AVERAGE(G239:G242)</f>
        <v>1</v>
      </c>
      <c r="H243" s="50">
        <f>SUM(H239:H242)</f>
        <v>3.5700000000000003E-2</v>
      </c>
      <c r="I243" s="51"/>
      <c r="J243" s="51"/>
      <c r="K243" s="51"/>
    </row>
    <row r="244" spans="1:13" s="25" customFormat="1" ht="24.95" customHeight="1">
      <c r="A244" s="209"/>
      <c r="B244" s="201"/>
      <c r="C244" s="200" t="s">
        <v>147</v>
      </c>
      <c r="D244" s="201">
        <f>100%/2</f>
        <v>0.5</v>
      </c>
      <c r="E244" s="86" t="s">
        <v>84</v>
      </c>
      <c r="F244" s="52">
        <f>1/2</f>
        <v>0.5</v>
      </c>
      <c r="G244" s="82">
        <v>1</v>
      </c>
      <c r="H244" s="54">
        <f>B239*D244*F244*G244</f>
        <v>1.7850000000000001E-2</v>
      </c>
      <c r="I244" s="55"/>
      <c r="J244" s="55"/>
      <c r="K244" s="55"/>
      <c r="M244" s="25">
        <f>J244*K244</f>
        <v>0</v>
      </c>
    </row>
    <row r="245" spans="1:13" ht="24.95" customHeight="1">
      <c r="A245" s="209"/>
      <c r="B245" s="201"/>
      <c r="C245" s="200"/>
      <c r="D245" s="201"/>
      <c r="E245" s="86" t="s">
        <v>85</v>
      </c>
      <c r="F245" s="52">
        <f>1/2</f>
        <v>0.5</v>
      </c>
      <c r="G245" s="82">
        <v>1</v>
      </c>
      <c r="H245" s="54">
        <f>B239*D244*F245*G245</f>
        <v>1.7850000000000001E-2</v>
      </c>
      <c r="I245" s="55"/>
      <c r="J245" s="55"/>
      <c r="K245" s="55"/>
    </row>
    <row r="246" spans="1:13" s="25" customFormat="1" ht="24.95" customHeight="1">
      <c r="A246" s="209"/>
      <c r="B246" s="201"/>
      <c r="C246" s="200"/>
      <c r="D246" s="201"/>
      <c r="E246" s="100" t="s">
        <v>215</v>
      </c>
      <c r="F246" s="60">
        <f>SUM(F244:F245)</f>
        <v>1</v>
      </c>
      <c r="G246" s="49">
        <f>AVERAGE(G244:G245)</f>
        <v>1</v>
      </c>
      <c r="H246" s="50">
        <f>SUM(H244:H245)</f>
        <v>3.5700000000000003E-2</v>
      </c>
      <c r="I246" s="51"/>
      <c r="J246" s="51"/>
      <c r="K246" s="51"/>
    </row>
    <row r="247" spans="1:13" s="23" customFormat="1" ht="24.95" customHeight="1">
      <c r="A247" s="207" t="s">
        <v>219</v>
      </c>
      <c r="B247" s="208"/>
      <c r="C247" s="208"/>
      <c r="D247" s="208"/>
      <c r="E247" s="208"/>
      <c r="F247" s="208"/>
      <c r="G247" s="49">
        <f>AVERAGE(G246,G243)</f>
        <v>1</v>
      </c>
      <c r="H247" s="57">
        <f>SUM(H243,H246)</f>
        <v>7.1400000000000005E-2</v>
      </c>
      <c r="I247" s="70"/>
      <c r="J247" s="70"/>
      <c r="K247" s="70"/>
    </row>
    <row r="248" spans="1:13" ht="24.95" customHeight="1">
      <c r="A248" s="209" t="s">
        <v>132</v>
      </c>
      <c r="B248" s="201">
        <v>7.1400000000000005E-2</v>
      </c>
      <c r="C248" s="200" t="s">
        <v>134</v>
      </c>
      <c r="D248" s="201">
        <f>100%/1</f>
        <v>1</v>
      </c>
      <c r="E248" s="86" t="s">
        <v>83</v>
      </c>
      <c r="F248" s="52">
        <f>1/2</f>
        <v>0.5</v>
      </c>
      <c r="G248" s="82">
        <v>1</v>
      </c>
      <c r="H248" s="54">
        <f>B248*D248*F248*G248</f>
        <v>3.5700000000000003E-2</v>
      </c>
      <c r="I248" s="55"/>
      <c r="J248" s="55"/>
      <c r="K248" s="55"/>
    </row>
    <row r="249" spans="1:13" ht="24.95" customHeight="1">
      <c r="A249" s="209"/>
      <c r="B249" s="201"/>
      <c r="C249" s="200"/>
      <c r="D249" s="201"/>
      <c r="E249" s="86" t="s">
        <v>218</v>
      </c>
      <c r="F249" s="52">
        <f>1/2</f>
        <v>0.5</v>
      </c>
      <c r="G249" s="82">
        <v>1</v>
      </c>
      <c r="H249" s="54">
        <f>B248*D248*F249*G249</f>
        <v>3.5700000000000003E-2</v>
      </c>
      <c r="I249" s="55"/>
      <c r="J249" s="55"/>
      <c r="K249" s="55"/>
    </row>
    <row r="250" spans="1:13" s="25" customFormat="1" ht="24.95" customHeight="1">
      <c r="A250" s="209"/>
      <c r="B250" s="201"/>
      <c r="C250" s="200"/>
      <c r="D250" s="201"/>
      <c r="E250" s="100" t="s">
        <v>215</v>
      </c>
      <c r="F250" s="60">
        <f>SUM(F248:F249)</f>
        <v>1</v>
      </c>
      <c r="G250" s="49">
        <f>AVERAGE(G248:G249)</f>
        <v>1</v>
      </c>
      <c r="H250" s="50">
        <f>SUM(H248:H249)</f>
        <v>7.1400000000000005E-2</v>
      </c>
      <c r="I250" s="51"/>
      <c r="J250" s="51"/>
      <c r="K250" s="51"/>
    </row>
    <row r="251" spans="1:13" s="23" customFormat="1" ht="24.95" customHeight="1">
      <c r="A251" s="207" t="s">
        <v>219</v>
      </c>
      <c r="B251" s="208"/>
      <c r="C251" s="208"/>
      <c r="D251" s="208"/>
      <c r="E251" s="208"/>
      <c r="F251" s="208"/>
      <c r="G251" s="49">
        <f>AVERAGE(G250)</f>
        <v>1</v>
      </c>
      <c r="H251" s="57">
        <f>SUM(H250)</f>
        <v>7.1400000000000005E-2</v>
      </c>
      <c r="I251" s="70"/>
      <c r="J251" s="70"/>
      <c r="K251" s="70"/>
    </row>
    <row r="252" spans="1:13" ht="24.95" customHeight="1">
      <c r="A252" s="209" t="s">
        <v>133</v>
      </c>
      <c r="B252" s="201">
        <v>7.1400000000000005E-2</v>
      </c>
      <c r="C252" s="200" t="s">
        <v>135</v>
      </c>
      <c r="D252" s="201">
        <f>100%/1</f>
        <v>1</v>
      </c>
      <c r="E252" s="86" t="s">
        <v>80</v>
      </c>
      <c r="F252" s="52">
        <f>1/3</f>
        <v>0.33333333333333331</v>
      </c>
      <c r="G252" s="82">
        <v>1</v>
      </c>
      <c r="H252" s="54">
        <f>B252*D252*F252*G252</f>
        <v>2.3800000000000002E-2</v>
      </c>
      <c r="I252" s="55"/>
      <c r="J252" s="55"/>
      <c r="K252" s="55"/>
    </row>
    <row r="253" spans="1:13" ht="24.95" customHeight="1">
      <c r="A253" s="209"/>
      <c r="B253" s="201"/>
      <c r="C253" s="200"/>
      <c r="D253" s="201"/>
      <c r="E253" s="86" t="s">
        <v>81</v>
      </c>
      <c r="F253" s="52">
        <f>1/3</f>
        <v>0.33333333333333331</v>
      </c>
      <c r="G253" s="82">
        <v>1</v>
      </c>
      <c r="H253" s="54">
        <f>B252*D252*F253*G253</f>
        <v>2.3800000000000002E-2</v>
      </c>
      <c r="I253" s="55"/>
      <c r="J253" s="55"/>
      <c r="K253" s="55"/>
    </row>
    <row r="254" spans="1:13" ht="24.95" customHeight="1">
      <c r="A254" s="209"/>
      <c r="B254" s="201"/>
      <c r="C254" s="200"/>
      <c r="D254" s="201"/>
      <c r="E254" s="86" t="s">
        <v>82</v>
      </c>
      <c r="F254" s="52">
        <f>1/3</f>
        <v>0.33333333333333331</v>
      </c>
      <c r="G254" s="82">
        <v>1</v>
      </c>
      <c r="H254" s="54">
        <f>B252*D252*F254*G254</f>
        <v>2.3800000000000002E-2</v>
      </c>
      <c r="I254" s="55"/>
      <c r="J254" s="55"/>
      <c r="K254" s="55"/>
    </row>
    <row r="255" spans="1:13" s="25" customFormat="1" ht="24.95" customHeight="1">
      <c r="A255" s="209"/>
      <c r="B255" s="201"/>
      <c r="C255" s="200"/>
      <c r="D255" s="201"/>
      <c r="E255" s="100" t="s">
        <v>215</v>
      </c>
      <c r="F255" s="60">
        <f>SUM(F252:F254)</f>
        <v>1</v>
      </c>
      <c r="G255" s="49">
        <f>AVERAGE(G252:G254)</f>
        <v>1</v>
      </c>
      <c r="H255" s="50">
        <f>SUM(H252:H254)</f>
        <v>7.1400000000000005E-2</v>
      </c>
      <c r="I255" s="51"/>
      <c r="J255" s="51"/>
      <c r="K255" s="51"/>
    </row>
    <row r="256" spans="1:13" s="23" customFormat="1" ht="24.95" customHeight="1">
      <c r="A256" s="207" t="s">
        <v>219</v>
      </c>
      <c r="B256" s="208"/>
      <c r="C256" s="208"/>
      <c r="D256" s="208"/>
      <c r="E256" s="208"/>
      <c r="F256" s="208"/>
      <c r="G256" s="49">
        <f>AVERAGE(G255)</f>
        <v>1</v>
      </c>
      <c r="H256" s="57">
        <f>SUM(H255)</f>
        <v>7.1400000000000005E-2</v>
      </c>
      <c r="I256" s="70"/>
      <c r="J256" s="70"/>
      <c r="K256" s="70"/>
    </row>
    <row r="257" spans="1:11" s="23" customFormat="1" ht="24.95" customHeight="1">
      <c r="A257" s="205" t="s">
        <v>220</v>
      </c>
      <c r="B257" s="206"/>
      <c r="C257" s="206"/>
      <c r="D257" s="206"/>
      <c r="E257" s="206"/>
      <c r="F257" s="206"/>
      <c r="G257" s="49">
        <f>AVERAGE(G28,G44,G70,G118,G130,G142,G162,G202,G213,G229,G238,G247,G251,G256)</f>
        <v>1</v>
      </c>
      <c r="H257" s="49">
        <f>SUM(H28,H44,H70,H118,H130,H142,H162,H202,H213,H229,H238,H247,H251,H256)</f>
        <v>0.99761666666666693</v>
      </c>
      <c r="I257" s="72"/>
      <c r="J257" s="72"/>
      <c r="K257" s="70"/>
    </row>
    <row r="258" spans="1:11" ht="23.25">
      <c r="B258" s="73">
        <f>SUM(B4:B255)</f>
        <v>0.99960000000000016</v>
      </c>
      <c r="D258" s="73"/>
      <c r="E258" s="74"/>
      <c r="F258" s="24"/>
      <c r="G258" s="75"/>
      <c r="H258" s="76"/>
      <c r="I258" s="77"/>
      <c r="J258" s="77"/>
      <c r="K258" s="24"/>
    </row>
  </sheetData>
  <protectedRanges>
    <protectedRange sqref="K94:K95 K83:K91 K97:K98 K107 K111:K112 K4:K77 K117:K257 G4:G6 G84:G89 G151:G155 G8:G16 G18:G20 G22:G26 G29:G35 G37:G42 G45:G48 G50:G53 G55:G61 G63:G64 G66:G68 G71:G76 G78:G82 G91:G97 G99:G106 G108:G116 G119:G122 G124:G128 G131:G133 G135:G140 G143:G149 G157:G160 G163:G174 G176:G179 G181:G192 G194:G196 G198:G200 G203:G206 G208:G211 G214:G216 G218:G223 G225:G227 G230:G233 G235:G236 G239:G242 G244:G245 G248:G249 G252:G254" name="Range1_1_1_1_1_1_3"/>
  </protectedRanges>
  <mergeCells count="128">
    <mergeCell ref="B45:B69"/>
    <mergeCell ref="C45:C49"/>
    <mergeCell ref="D45:D49"/>
    <mergeCell ref="C50:C54"/>
    <mergeCell ref="D50:D54"/>
    <mergeCell ref="C55:C58"/>
    <mergeCell ref="A70:F70"/>
    <mergeCell ref="A71:A117"/>
    <mergeCell ref="B71:B117"/>
    <mergeCell ref="C71:C77"/>
    <mergeCell ref="C91:C98"/>
    <mergeCell ref="C84:C90"/>
    <mergeCell ref="D84:D90"/>
    <mergeCell ref="C78:C83"/>
    <mergeCell ref="D78:D83"/>
    <mergeCell ref="D55:D58"/>
    <mergeCell ref="C99:C107"/>
    <mergeCell ref="D99:D107"/>
    <mergeCell ref="C108:C112"/>
    <mergeCell ref="D108:D112"/>
    <mergeCell ref="C113:C117"/>
    <mergeCell ref="D113:D117"/>
    <mergeCell ref="D63:D65"/>
    <mergeCell ref="C66:C69"/>
    <mergeCell ref="A44:F44"/>
    <mergeCell ref="A45:A69"/>
    <mergeCell ref="C59:C62"/>
    <mergeCell ref="D59:D62"/>
    <mergeCell ref="C63:C65"/>
    <mergeCell ref="D91:D98"/>
    <mergeCell ref="C22:C27"/>
    <mergeCell ref="D22:D27"/>
    <mergeCell ref="A28:F28"/>
    <mergeCell ref="A29:A43"/>
    <mergeCell ref="B29:B43"/>
    <mergeCell ref="C29:C36"/>
    <mergeCell ref="D29:D36"/>
    <mergeCell ref="C37:C43"/>
    <mergeCell ref="D37:D43"/>
    <mergeCell ref="A4:A27"/>
    <mergeCell ref="B4:B27"/>
    <mergeCell ref="C4:C7"/>
    <mergeCell ref="D4:D7"/>
    <mergeCell ref="C8:C17"/>
    <mergeCell ref="D8:D17"/>
    <mergeCell ref="C18:C21"/>
    <mergeCell ref="D18:D21"/>
    <mergeCell ref="D71:D77"/>
    <mergeCell ref="A130:F130"/>
    <mergeCell ref="A131:A141"/>
    <mergeCell ref="B131:B141"/>
    <mergeCell ref="C131:C134"/>
    <mergeCell ref="D131:D134"/>
    <mergeCell ref="C135:C141"/>
    <mergeCell ref="D135:D141"/>
    <mergeCell ref="A118:F118"/>
    <mergeCell ref="A119:A129"/>
    <mergeCell ref="B119:B129"/>
    <mergeCell ref="C119:C123"/>
    <mergeCell ref="D119:D123"/>
    <mergeCell ref="C124:C129"/>
    <mergeCell ref="D124:D129"/>
    <mergeCell ref="D163:D175"/>
    <mergeCell ref="C176:C180"/>
    <mergeCell ref="D176:D180"/>
    <mergeCell ref="C181:C193"/>
    <mergeCell ref="D181:D193"/>
    <mergeCell ref="C194:C197"/>
    <mergeCell ref="A162:F162"/>
    <mergeCell ref="B163:B201"/>
    <mergeCell ref="C163:C175"/>
    <mergeCell ref="C198:C201"/>
    <mergeCell ref="D198:D201"/>
    <mergeCell ref="A163:A201"/>
    <mergeCell ref="A142:F142"/>
    <mergeCell ref="A143:A161"/>
    <mergeCell ref="B143:B161"/>
    <mergeCell ref="C143:C150"/>
    <mergeCell ref="D143:D150"/>
    <mergeCell ref="C151:C156"/>
    <mergeCell ref="D151:D156"/>
    <mergeCell ref="C157:C161"/>
    <mergeCell ref="D157:D161"/>
    <mergeCell ref="A1:K2"/>
    <mergeCell ref="A252:A255"/>
    <mergeCell ref="B252:B255"/>
    <mergeCell ref="C252:C255"/>
    <mergeCell ref="D252:D255"/>
    <mergeCell ref="D225:D228"/>
    <mergeCell ref="A229:F229"/>
    <mergeCell ref="A230:A237"/>
    <mergeCell ref="B230:B237"/>
    <mergeCell ref="C230:C234"/>
    <mergeCell ref="D230:D234"/>
    <mergeCell ref="C235:C237"/>
    <mergeCell ref="D235:D237"/>
    <mergeCell ref="A213:F213"/>
    <mergeCell ref="A214:A228"/>
    <mergeCell ref="B214:B228"/>
    <mergeCell ref="C214:C217"/>
    <mergeCell ref="D214:D217"/>
    <mergeCell ref="C218:C224"/>
    <mergeCell ref="D218:D224"/>
    <mergeCell ref="C225:C228"/>
    <mergeCell ref="D66:D69"/>
    <mergeCell ref="A202:F202"/>
    <mergeCell ref="D194:D197"/>
    <mergeCell ref="C203:C207"/>
    <mergeCell ref="D203:D207"/>
    <mergeCell ref="D208:D212"/>
    <mergeCell ref="A257:F257"/>
    <mergeCell ref="A247:F247"/>
    <mergeCell ref="A248:A250"/>
    <mergeCell ref="B248:B250"/>
    <mergeCell ref="C248:C250"/>
    <mergeCell ref="D248:D250"/>
    <mergeCell ref="A251:F251"/>
    <mergeCell ref="A238:F238"/>
    <mergeCell ref="A239:A246"/>
    <mergeCell ref="B239:B246"/>
    <mergeCell ref="C239:C243"/>
    <mergeCell ref="D239:D243"/>
    <mergeCell ref="C244:C246"/>
    <mergeCell ref="D244:D246"/>
    <mergeCell ref="A256:F256"/>
    <mergeCell ref="C208:C212"/>
    <mergeCell ref="B203:B212"/>
    <mergeCell ref="A203:A212"/>
  </mergeCells>
  <conditionalFormatting sqref="G257 G250:G251 G246:G247 G243 G237:G238 G234 G228:G229 G224 G217 G207 G197 G193 G180 G175 G161:G162 G156 G150 G141:G142 G134 G129:G130 G123 G117:G118 G112 G107 G98 G90 G83 G77 G69:G70 G65 G62 G58 G54 G49 G43:G44 G36 G27:G28 G21 G17 G7 G213">
    <cfRule type="cellIs" dxfId="45" priority="89" operator="greaterThan">
      <formula>4</formula>
    </cfRule>
    <cfRule type="cellIs" dxfId="44" priority="90" operator="between">
      <formula>3.01</formula>
      <formula>4</formula>
    </cfRule>
    <cfRule type="cellIs" dxfId="43" priority="93" operator="lessThanOrEqual">
      <formula>1</formula>
    </cfRule>
  </conditionalFormatting>
  <conditionalFormatting sqref="G257 G250:G251 G246:G247 G243 G237:G238 G234 G228:G229 G224 G217 G207 G197 G193 G180 G175 G161:G162 G156 G150 G141:G142 G134 G129:G130 G123 G117:G118 G112 G107 G98 G90 G83 G77 G69:G70 G65 G62 G58 G54 G49 G43:G44 G36 G27:G28 G21 G17 G7 G213">
    <cfRule type="cellIs" dxfId="42" priority="92" operator="between">
      <formula>1.01</formula>
      <formula>2</formula>
    </cfRule>
  </conditionalFormatting>
  <conditionalFormatting sqref="G257">
    <cfRule type="cellIs" dxfId="41" priority="53" operator="between">
      <formula>2.01</formula>
      <formula>3</formula>
    </cfRule>
  </conditionalFormatting>
  <conditionalFormatting sqref="G251">
    <cfRule type="cellIs" dxfId="40" priority="51" operator="between">
      <formula>2.01</formula>
      <formula>3</formula>
    </cfRule>
  </conditionalFormatting>
  <conditionalFormatting sqref="G250">
    <cfRule type="cellIs" dxfId="39" priority="50" operator="between">
      <formula>2.01</formula>
      <formula>3</formula>
    </cfRule>
  </conditionalFormatting>
  <conditionalFormatting sqref="G246:G247">
    <cfRule type="cellIs" dxfId="38" priority="49" operator="between">
      <formula>2.01</formula>
      <formula>3</formula>
    </cfRule>
  </conditionalFormatting>
  <conditionalFormatting sqref="G255:G256">
    <cfRule type="cellIs" dxfId="37" priority="45" operator="greaterThan">
      <formula>4</formula>
    </cfRule>
    <cfRule type="cellIs" dxfId="36" priority="46" operator="between">
      <formula>3.01</formula>
      <formula>4</formula>
    </cfRule>
    <cfRule type="cellIs" dxfId="35" priority="48" operator="lessThanOrEqual">
      <formula>1</formula>
    </cfRule>
  </conditionalFormatting>
  <conditionalFormatting sqref="G255:G256">
    <cfRule type="cellIs" dxfId="34" priority="47" operator="between">
      <formula>1.01</formula>
      <formula>2</formula>
    </cfRule>
  </conditionalFormatting>
  <conditionalFormatting sqref="G255:G256">
    <cfRule type="cellIs" dxfId="33" priority="44" operator="between">
      <formula>2.01</formula>
      <formula>3</formula>
    </cfRule>
  </conditionalFormatting>
  <conditionalFormatting sqref="G250:G251">
    <cfRule type="cellIs" dxfId="32" priority="43" operator="between">
      <formula>2.01</formula>
      <formula>3</formula>
    </cfRule>
  </conditionalFormatting>
  <conditionalFormatting sqref="G246:G247">
    <cfRule type="cellIs" dxfId="31" priority="42" operator="between">
      <formula>2.01</formula>
      <formula>3</formula>
    </cfRule>
  </conditionalFormatting>
  <conditionalFormatting sqref="G243">
    <cfRule type="cellIs" dxfId="30" priority="41" operator="between">
      <formula>2.01</formula>
      <formula>3</formula>
    </cfRule>
  </conditionalFormatting>
  <conditionalFormatting sqref="G237:G238">
    <cfRule type="cellIs" dxfId="29" priority="40" operator="between">
      <formula>2.01</formula>
      <formula>3</formula>
    </cfRule>
  </conditionalFormatting>
  <conditionalFormatting sqref="G234">
    <cfRule type="cellIs" dxfId="28" priority="39" operator="between">
      <formula>2.01</formula>
      <formula>3</formula>
    </cfRule>
  </conditionalFormatting>
  <conditionalFormatting sqref="G228:G229">
    <cfRule type="cellIs" dxfId="27" priority="38" operator="between">
      <formula>2.01</formula>
      <formula>3</formula>
    </cfRule>
  </conditionalFormatting>
  <conditionalFormatting sqref="G224">
    <cfRule type="cellIs" dxfId="26" priority="37" operator="between">
      <formula>2.01</formula>
      <formula>3</formula>
    </cfRule>
  </conditionalFormatting>
  <conditionalFormatting sqref="G217">
    <cfRule type="cellIs" dxfId="25" priority="36" operator="between">
      <formula>2.01</formula>
      <formula>3</formula>
    </cfRule>
  </conditionalFormatting>
  <conditionalFormatting sqref="G213">
    <cfRule type="cellIs" dxfId="24" priority="35" operator="between">
      <formula>2.01</formula>
      <formula>3</formula>
    </cfRule>
  </conditionalFormatting>
  <conditionalFormatting sqref="G207">
    <cfRule type="cellIs" dxfId="23" priority="34" operator="between">
      <formula>2.01</formula>
      <formula>3</formula>
    </cfRule>
  </conditionalFormatting>
  <conditionalFormatting sqref="G201:G202">
    <cfRule type="cellIs" dxfId="22" priority="30" operator="greaterThan">
      <formula>4</formula>
    </cfRule>
    <cfRule type="cellIs" dxfId="21" priority="31" operator="between">
      <formula>3.01</formula>
      <formula>4</formula>
    </cfRule>
    <cfRule type="cellIs" dxfId="20" priority="33" operator="lessThanOrEqual">
      <formula>1</formula>
    </cfRule>
  </conditionalFormatting>
  <conditionalFormatting sqref="G201:G202">
    <cfRule type="cellIs" dxfId="19" priority="32" operator="between">
      <formula>1.01</formula>
      <formula>2</formula>
    </cfRule>
  </conditionalFormatting>
  <conditionalFormatting sqref="G201:G202">
    <cfRule type="cellIs" dxfId="18" priority="29" operator="between">
      <formula>2.01</formula>
      <formula>3</formula>
    </cfRule>
  </conditionalFormatting>
  <conditionalFormatting sqref="G197">
    <cfRule type="cellIs" dxfId="17" priority="28" operator="between">
      <formula>2.01</formula>
      <formula>3</formula>
    </cfRule>
  </conditionalFormatting>
  <conditionalFormatting sqref="G193">
    <cfRule type="cellIs" dxfId="16" priority="27" operator="between">
      <formula>2.01</formula>
      <formula>3</formula>
    </cfRule>
  </conditionalFormatting>
  <conditionalFormatting sqref="G180">
    <cfRule type="cellIs" dxfId="15" priority="26" operator="between">
      <formula>2.01</formula>
      <formula>3</formula>
    </cfRule>
  </conditionalFormatting>
  <conditionalFormatting sqref="G175">
    <cfRule type="cellIs" dxfId="14" priority="25" operator="between">
      <formula>2.01</formula>
      <formula>3</formula>
    </cfRule>
  </conditionalFormatting>
  <conditionalFormatting sqref="G161:G162">
    <cfRule type="cellIs" dxfId="13" priority="24" operator="between">
      <formula>2.01</formula>
      <formula>3</formula>
    </cfRule>
  </conditionalFormatting>
  <conditionalFormatting sqref="G141:G142 G150 G156">
    <cfRule type="cellIs" dxfId="12" priority="23" operator="between">
      <formula>2.01</formula>
      <formula>3</formula>
    </cfRule>
  </conditionalFormatting>
  <conditionalFormatting sqref="G69:G70 G77 G83 G90 G98 G107 G112 G117:G118 G123 G129:G130 G134">
    <cfRule type="cellIs" dxfId="11" priority="22" operator="between">
      <formula>2.01</formula>
      <formula>3</formula>
    </cfRule>
  </conditionalFormatting>
  <conditionalFormatting sqref="G7 G17 G21 G27:G28 G36 G43:G44 G49 G54 G58 G62 G65 G69:G70">
    <cfRule type="cellIs" dxfId="10" priority="21" operator="between">
      <formula>2.01</formula>
      <formula>3</formula>
    </cfRule>
  </conditionalFormatting>
  <conditionalFormatting sqref="H257">
    <cfRule type="cellIs" dxfId="9" priority="12" operator="greaterThan">
      <formula>4</formula>
    </cfRule>
    <cfRule type="cellIs" dxfId="8" priority="13" operator="between">
      <formula>3.01</formula>
      <formula>4</formula>
    </cfRule>
    <cfRule type="cellIs" dxfId="7" priority="15" operator="lessThanOrEqual">
      <formula>1</formula>
    </cfRule>
  </conditionalFormatting>
  <conditionalFormatting sqref="H257">
    <cfRule type="cellIs" dxfId="6" priority="14" operator="between">
      <formula>1.01</formula>
      <formula>2</formula>
    </cfRule>
  </conditionalFormatting>
  <conditionalFormatting sqref="H257">
    <cfRule type="cellIs" dxfId="5" priority="11" operator="between">
      <formula>2.01</formula>
      <formula>3</formula>
    </cfRule>
  </conditionalFormatting>
  <conditionalFormatting sqref="G212">
    <cfRule type="cellIs" dxfId="4" priority="2" operator="greaterThan">
      <formula>4</formula>
    </cfRule>
    <cfRule type="cellIs" dxfId="3" priority="3" operator="between">
      <formula>3.01</formula>
      <formula>4</formula>
    </cfRule>
    <cfRule type="cellIs" dxfId="2" priority="5" operator="lessThanOrEqual">
      <formula>1</formula>
    </cfRule>
  </conditionalFormatting>
  <conditionalFormatting sqref="G212">
    <cfRule type="cellIs" dxfId="1" priority="4" operator="between">
      <formula>1.01</formula>
      <formula>2</formula>
    </cfRule>
  </conditionalFormatting>
  <conditionalFormatting sqref="G212">
    <cfRule type="cellIs" dxfId="0" priority="1" operator="between">
      <formula>2.01</formula>
      <formula>3</formula>
    </cfRule>
  </conditionalFormatting>
  <pageMargins left="0.7" right="0.7" top="0.75" bottom="0.75" header="0.3" footer="0.3"/>
  <pageSetup paperSize="9" scale="2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Sheet4!$B$6:$B$11</xm:f>
          </x14:formula1>
          <xm:sqref>G4:G6 G244:G245 G8:G16 G18:G20 G22:G26 G29:G35 G37:G42 G45:G48 G50:G53 G55:G57 G59:G61 G63:G64 G66:G68 G71:G76 G84:G89 G78:G82 G91:G97 G99:G106 G108:G111 G113:G116 G119:G122 G124:G128 G131:G133 G135:G140 G151:G155 G143:G149 G157:G160 G248:G249 G163:G174 G176:G179 G194:G196 G181:G192 G198:G200 G203:G206 G214:G216 G218:G223 G208:G210 G225:G227 G230:G233 G235:G236 G239:G242 G252:G254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صفحة الغلاف</vt:lpstr>
      <vt:lpstr>المحتويات</vt:lpstr>
      <vt:lpstr>المقدمه</vt:lpstr>
      <vt:lpstr>التقييم</vt:lpstr>
      <vt:lpstr>Sheet4</vt:lpstr>
      <vt:lpstr>التقييم العام</vt:lpstr>
      <vt:lpstr>التقييم!Print_Titles</vt:lpstr>
      <vt:lpstr>المحتويات!Print_Titles</vt:lpstr>
      <vt:lpstr>المقدمه!Print_Titles</vt:lpstr>
      <vt:lpstr>'صفحة الغلاف'!Print_Titles</vt:lpstr>
    </vt:vector>
  </TitlesOfParts>
  <Company>Arab Bank.plc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Michael Matossian - EVP - Compliance</cp:lastModifiedBy>
  <cp:revision/>
  <cp:lastPrinted>2020-09-10T05:18:56Z</cp:lastPrinted>
  <dcterms:created xsi:type="dcterms:W3CDTF">2009-05-26T09:14:37Z</dcterms:created>
  <dcterms:modified xsi:type="dcterms:W3CDTF">2020-09-10T05:19:18Z</dcterms:modified>
</cp:coreProperties>
</file>